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860" windowHeight="9405" activeTab="1"/>
  </bookViews>
  <sheets>
    <sheet name="curva di calibrazione" sheetId="1" r:id="rId1"/>
    <sheet name="concentrazione del substrat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<sst xmlns="http://schemas.openxmlformats.org/spreadsheetml/2006/main" count="105" uniqueCount="77">
  <si>
    <t>CURVA DI CALIBRAZIONE DEL p-NITROFENOLO</t>
  </si>
  <si>
    <t>p-nitrofenolo</t>
  </si>
  <si>
    <t>Assorbanza</t>
  </si>
  <si>
    <r>
      <rPr>
        <b/>
        <sz val="11"/>
        <color indexed="8"/>
        <rFont val="Symbol"/>
        <family val="1"/>
      </rPr>
      <t>m</t>
    </r>
    <r>
      <rPr>
        <b/>
        <sz val="11"/>
        <color indexed="8"/>
        <rFont val="Calibri"/>
        <family val="2"/>
      </rPr>
      <t>mol</t>
    </r>
  </si>
  <si>
    <t>pendenza</t>
  </si>
  <si>
    <t>intercetta</t>
  </si>
  <si>
    <t>g</t>
  </si>
  <si>
    <t>g/mol</t>
  </si>
  <si>
    <t>mL</t>
  </si>
  <si>
    <t>mmol/L = mM</t>
  </si>
  <si>
    <t>madre</t>
  </si>
  <si>
    <t>figlia</t>
  </si>
  <si>
    <t>massa pesata</t>
  </si>
  <si>
    <t>massa molare</t>
  </si>
  <si>
    <t>volume slz madre</t>
  </si>
  <si>
    <t>concentrazione slz madre</t>
  </si>
  <si>
    <t>prelievo di slz madre</t>
  </si>
  <si>
    <t>volume slz figlia</t>
  </si>
  <si>
    <t>concentrazione slz figlia</t>
  </si>
  <si>
    <t>volume</t>
  </si>
  <si>
    <t>quantità</t>
  </si>
  <si>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 xml:space="preserve">mol/L =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>M</t>
    </r>
  </si>
  <si>
    <t>EFFETTO DELLA CONCENTRAZIONE DEL SUBSTRATO SULLA VELOCITÀ DI REAZIONE</t>
  </si>
  <si>
    <t>Soluzione di p-nitrofenilfosfato (Substrato)</t>
  </si>
  <si>
    <t>mmol/L</t>
  </si>
  <si>
    <t>[S]</t>
  </si>
  <si>
    <t>Soluzione di fosfatasi alcalina (Enzima)</t>
  </si>
  <si>
    <t>mg/mL</t>
  </si>
  <si>
    <t>[E]</t>
  </si>
  <si>
    <t>Curva di calibrazione p-nitrofenolo (Prodotto)</t>
  </si>
  <si>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>mol</t>
    </r>
  </si>
  <si>
    <t>[P]</t>
  </si>
  <si>
    <t>Temperatura di reazione</t>
  </si>
  <si>
    <t>°C</t>
  </si>
  <si>
    <t>Volume di reazione</t>
  </si>
  <si>
    <t xml:space="preserve">Tempo di reazione </t>
  </si>
  <si>
    <t>min</t>
  </si>
  <si>
    <t>a.</t>
  </si>
  <si>
    <r>
      <t xml:space="preserve">Calcolo delle </t>
    </r>
    <r>
      <rPr>
        <b/>
        <sz val="12"/>
        <color indexed="8"/>
        <rFont val="Symbol"/>
        <family val="1"/>
      </rPr>
      <t>m</t>
    </r>
    <r>
      <rPr>
        <b/>
        <sz val="12"/>
        <color indexed="8"/>
        <rFont val="Calibri"/>
        <family val="2"/>
      </rPr>
      <t>mol di p-nitrofenolo/min</t>
    </r>
  </si>
  <si>
    <t>Dall'equazione della retta di calibrazione calcolare la quantità di prodotto che si è formata in ciascuna provetta nel volume totale di reazione in 10 minuti:</t>
  </si>
  <si>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>mol P in 10 min = (Abs - intercetta)/pendenza</t>
    </r>
  </si>
  <si>
    <r>
      <t xml:space="preserve">Rapportare ciascun a 1 minuto: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 xml:space="preserve">mol/min = </t>
    </r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>mol P in 10 min / tempo di reazione</t>
    </r>
  </si>
  <si>
    <t>Abs</t>
  </si>
  <si>
    <r>
      <t xml:space="preserve">La grandezza </t>
    </r>
    <r>
      <rPr>
        <b/>
        <sz val="11"/>
        <color indexed="8"/>
        <rFont val="Symbol"/>
        <family val="1"/>
      </rPr>
      <t>m</t>
    </r>
    <r>
      <rPr>
        <b/>
        <sz val="11"/>
        <color indexed="8"/>
        <rFont val="Calibri"/>
        <family val="2"/>
      </rPr>
      <t>mol p-nitrofenolo/min rappresenta la velocità della reazione enzimatica.</t>
    </r>
  </si>
  <si>
    <t>quantità P</t>
  </si>
  <si>
    <r>
      <rPr>
        <b/>
        <sz val="11"/>
        <color indexed="8"/>
        <rFont val="Symbol"/>
        <family val="1"/>
      </rPr>
      <t>m</t>
    </r>
    <r>
      <rPr>
        <b/>
        <sz val="11"/>
        <color indexed="8"/>
        <rFont val="Calibri"/>
        <family val="2"/>
      </rPr>
      <t>mol/min</t>
    </r>
  </si>
  <si>
    <t>b.</t>
  </si>
  <si>
    <r>
      <t>Calcolo della mM</t>
    </r>
    <r>
      <rPr>
        <b/>
        <sz val="12"/>
        <color indexed="8"/>
        <rFont val="Calibri"/>
        <family val="2"/>
      </rPr>
      <t xml:space="preserve"> di p-nitrofenilfosfato</t>
    </r>
  </si>
  <si>
    <r>
      <t>In base alla concetrazione della soluzione di p-nitrofenilfosfato e al volume prelevato calcolare la concentrazione di substrato presente in ciascuna provetta: M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= M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(mmol/L) · V prelevato (mL) /V totale (mL) </t>
    </r>
  </si>
  <si>
    <t>p-nitrofenilfosfato</t>
  </si>
  <si>
    <t>concentrazione</t>
  </si>
  <si>
    <t>mM</t>
  </si>
  <si>
    <t>c.</t>
  </si>
  <si>
    <t xml:space="preserve">Grafico [P]/min in funzione di [S] </t>
  </si>
  <si>
    <t>Il grafico rappresenta come varia la velocità della reazione enzimatica all'aumentare della quantità di substrato presente.</t>
  </si>
  <si>
    <t>La crescita lineare della quantità di prodotto formato, ad un certo punto, si modifica per assumere un andamento a “plateau” parallelo all’asse delle ascisse.</t>
  </si>
  <si>
    <r>
      <t xml:space="preserve">Questo comportamento è dovuto al fatto che l’enzima raggiunge la </t>
    </r>
    <r>
      <rPr>
        <sz val="11"/>
        <color indexed="8"/>
        <rFont val="Calibri"/>
        <family val="2"/>
      </rPr>
      <t>velocità massima di trasformazione perché il sito attivo di tutte le molecole enzimatiche è completamente saturato dal substrato e, quindi, concentrazioni maggiori di quest’ultimo non possono più influire sulla capacità di conversione del substrato in prodotto da parte dell’enzima.</t>
    </r>
  </si>
  <si>
    <r>
      <t xml:space="preserve">Ogni enzima possiede una specifica capacità di conversione substrato-prodotto e raggiunge la </t>
    </r>
    <r>
      <rPr>
        <sz val="11"/>
        <color indexed="8"/>
        <rFont val="Calibri"/>
        <family val="2"/>
      </rPr>
      <t>velocità massima (quantità di prodotto formato nell’unità di tempo) con concentrazioni diverse di substrato.</t>
    </r>
  </si>
  <si>
    <r>
      <t>Esiste, per ogni enzima, un valore di concentrazione del substrato chiamato</t>
    </r>
    <r>
      <rPr>
        <b/>
        <sz val="11"/>
        <color indexed="8"/>
        <rFont val="Calibri"/>
        <family val="2"/>
      </rPr>
      <t xml:space="preserve"> costante di Michaelis-Menten (Km)</t>
    </r>
    <r>
      <rPr>
        <sz val="11"/>
        <color theme="1"/>
        <rFont val="Calibri"/>
        <family val="2"/>
      </rPr>
      <t xml:space="preserve"> che corrisponde alla metà della velocità massima di trasformazione. La Km è una misura dell’affinità dell’enzima per il substrato: tanto più è bassa, tanto maggiore è la capacità dell’enzima di legarsi al substrato, cioè tanto prima esso si satura. Ciò può essere rappresentato dal seguente grafico:</t>
    </r>
  </si>
  <si>
    <r>
      <t>V</t>
    </r>
    <r>
      <rPr>
        <b/>
        <vertAlign val="subscript"/>
        <sz val="11"/>
        <color indexed="10"/>
        <rFont val="Calibri"/>
        <family val="2"/>
      </rPr>
      <t>max</t>
    </r>
    <r>
      <rPr>
        <b/>
        <sz val="11"/>
        <color indexed="10"/>
        <rFont val="Calibri"/>
        <family val="2"/>
      </rPr>
      <t xml:space="preserve"> = velocità massima di reazione</t>
    </r>
  </si>
  <si>
    <r>
      <t xml:space="preserve">0,77 </t>
    </r>
    <r>
      <rPr>
        <b/>
        <sz val="11"/>
        <color indexed="10"/>
        <rFont val="Symbol"/>
        <family val="1"/>
      </rPr>
      <t>m</t>
    </r>
    <r>
      <rPr>
        <b/>
        <sz val="11"/>
        <color indexed="10"/>
        <rFont val="Calibri"/>
        <family val="2"/>
      </rPr>
      <t>mol p-nitrofenolo/min</t>
    </r>
  </si>
  <si>
    <r>
      <t>K</t>
    </r>
    <r>
      <rPr>
        <b/>
        <vertAlign val="subscript"/>
        <sz val="11"/>
        <color indexed="10"/>
        <rFont val="Calibri"/>
        <family val="2"/>
      </rPr>
      <t>m</t>
    </r>
    <r>
      <rPr>
        <b/>
        <sz val="11"/>
        <color indexed="10"/>
        <rFont val="Calibri"/>
        <family val="2"/>
      </rPr>
      <t xml:space="preserve"> = concentrazione del substrato a cui viene raggiunta 1/2 V</t>
    </r>
    <r>
      <rPr>
        <b/>
        <vertAlign val="subscript"/>
        <sz val="11"/>
        <color indexed="10"/>
        <rFont val="Calibri"/>
        <family val="2"/>
      </rPr>
      <t>max</t>
    </r>
  </si>
  <si>
    <r>
      <t>L’utilizzazione di questo grafico per il calcolo della 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 xml:space="preserve"> presenta però qualche difficoltà pratica in quanto, sperimentalmente, non si riesce ad avere un valore di “plateau” perfettamente parallelo all’asse delle ascisse (V</t>
    </r>
    <r>
      <rPr>
        <vertAlign val="subscript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 xml:space="preserve">) ed è quindi problematico valutare graficamente il valore </t>
    </r>
    <r>
      <rPr>
        <sz val="11"/>
        <color indexed="8"/>
        <rFont val="MS Reference Sans Serif"/>
        <family val="2"/>
      </rPr>
      <t>½</t>
    </r>
    <r>
      <rPr>
        <sz val="11"/>
        <color indexed="8"/>
        <rFont val="Calibri"/>
        <family val="2"/>
      </rPr>
      <t xml:space="preserve"> V</t>
    </r>
    <r>
      <rPr>
        <vertAlign val="subscript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 xml:space="preserve"> = 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.</t>
    </r>
  </si>
  <si>
    <t>d.</t>
  </si>
  <si>
    <t>Grafico 1/[P]/min in funzione di 1/ [S] o grafico dei doppi reciproci di Lineweaver-Burk</t>
  </si>
  <si>
    <r>
      <t>Per determinare con maggiore accuratezza il valore della 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 xml:space="preserve"> si ricorre perciò ad un grafico in cui si trasforma la curva ad andamento asintotico sopra riportata; questa viene trasformata, con un artifizio matematico, in una retta e il </t>
    </r>
    <r>
      <rPr>
        <b/>
        <sz val="11"/>
        <color indexed="8"/>
        <rFont val="Calibri"/>
        <family val="2"/>
      </rPr>
      <t>grafico ottenuto prende il nome di Lineweaver-Burk.</t>
    </r>
  </si>
  <si>
    <r>
      <t>La costruzione del grafico richiede di riportare sull’asse delle ascisse i valori reciproci della concentrazione del substrato, 1/[S], e in ordinate i valori reciproci delle velocità, 1/V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.</t>
    </r>
  </si>
  <si>
    <t>Nel grafico così costruito si individuano alcuni punti significativi:</t>
  </si>
  <si>
    <r>
      <t xml:space="preserve">- </t>
    </r>
    <r>
      <rPr>
        <sz val="11"/>
        <color indexed="8"/>
        <rFont val="Calibri"/>
        <family val="2"/>
      </rPr>
      <t>l’intercetta della semiretta sull’asse delle ordinate è il valore di 1/V</t>
    </r>
    <r>
      <rPr>
        <vertAlign val="subscript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 xml:space="preserve"> dal quale si può ricavare matematicamente V</t>
    </r>
    <r>
      <rPr>
        <vertAlign val="subscript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>;</t>
    </r>
  </si>
  <si>
    <r>
      <t xml:space="preserve">- </t>
    </r>
    <r>
      <rPr>
        <sz val="11"/>
        <color indexed="8"/>
        <rFont val="Calibri"/>
        <family val="2"/>
      </rPr>
      <t xml:space="preserve">l’intercetta della semiretta sull’asse delle ascisse è il valore </t>
    </r>
    <r>
      <rPr>
        <sz val="11"/>
        <color indexed="8"/>
        <rFont val="Symbol"/>
        <family val="1"/>
      </rPr>
      <t>-</t>
    </r>
    <r>
      <rPr>
        <sz val="11"/>
        <color indexed="8"/>
        <rFont val="Calibri"/>
        <family val="2"/>
      </rPr>
      <t xml:space="preserve"> 1/K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 xml:space="preserve"> dal quale si può ricavare matematicamente 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;</t>
    </r>
  </si>
  <si>
    <r>
      <t>- la pendenza della semiretta è rappresentata dal rapporto K</t>
    </r>
    <r>
      <rPr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>/V</t>
    </r>
    <r>
      <rPr>
        <vertAlign val="subscript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>.</t>
    </r>
  </si>
  <si>
    <r>
      <t>1/</t>
    </r>
    <r>
      <rPr>
        <b/>
        <sz val="11"/>
        <color indexed="8"/>
        <rFont val="Symbol"/>
        <family val="1"/>
      </rPr>
      <t>m</t>
    </r>
    <r>
      <rPr>
        <b/>
        <sz val="11"/>
        <color indexed="8"/>
        <rFont val="Calibri"/>
        <family val="2"/>
      </rPr>
      <t>mol/min</t>
    </r>
  </si>
  <si>
    <r>
      <t>V</t>
    </r>
    <r>
      <rPr>
        <b/>
        <vertAlign val="subscript"/>
        <sz val="11"/>
        <color indexed="10"/>
        <rFont val="Calibri"/>
        <family val="2"/>
      </rPr>
      <t>max</t>
    </r>
  </si>
  <si>
    <r>
      <t>K</t>
    </r>
    <r>
      <rPr>
        <b/>
        <vertAlign val="subscript"/>
        <sz val="11"/>
        <color indexed="10"/>
        <rFont val="Calibri"/>
        <family val="2"/>
      </rPr>
      <t>m</t>
    </r>
  </si>
  <si>
    <t>conc. slz madre</t>
  </si>
  <si>
    <t>1/mmol</t>
  </si>
  <si>
    <r>
      <t>0,071 m</t>
    </r>
    <r>
      <rPr>
        <b/>
        <sz val="11"/>
        <color indexed="10"/>
        <rFont val="Calibri"/>
        <family val="2"/>
      </rPr>
      <t>mol p-nitrofenilfosfato/L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</si>
</sst>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00"/>
    <numFmt numFmtId="170" formatCode="0.00E+0"/>
    <numFmt numFmtId="171" formatCode="0.00000E+00"/>
    <numFmt numFmtId="172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Symbol"/>
      <family val="1"/>
    </font>
    <font>
      <b/>
      <sz val="11"/>
      <color indexed="8"/>
      <name val="Calibri"/>
      <family val="2"/>
    </font>
    <font>
      <sz val="11"/>
      <color indexed="8"/>
      <name val="Symbol"/>
      <family val="1"/>
    </font>
    <font>
      <b/>
      <sz val="12"/>
      <color indexed="8"/>
      <name val="Symbol"/>
      <family val="1"/>
    </font>
    <font>
      <b/>
      <sz val="12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Symbol"/>
      <family val="1"/>
    </font>
    <font>
      <sz val="11"/>
      <color indexed="8"/>
      <name val="MS Reference Sans Serif"/>
      <family val="2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Arial Black"/>
      <family val="2"/>
    </font>
    <font>
      <sz val="12"/>
      <color indexed="8"/>
      <name val="Arial Black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b/>
      <sz val="10"/>
      <color indexed="8"/>
      <name val="Symbo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 Black"/>
      <family val="2"/>
    </font>
    <font>
      <sz val="12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6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1" fillId="33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11" fontId="0" fillId="0" borderId="0" xfId="0" applyNumberFormat="1" applyAlignment="1">
      <alignment horizontal="justify" vertical="center"/>
    </xf>
    <xf numFmtId="11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165" fontId="53" fillId="0" borderId="10" xfId="0" applyNumberFormat="1" applyFont="1" applyBorder="1" applyAlignment="1">
      <alignment horizontal="center" vertical="center"/>
    </xf>
    <xf numFmtId="2" fontId="32" fillId="0" borderId="12" xfId="0" applyNumberFormat="1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0" fillId="0" borderId="0" xfId="0" applyAlignment="1" quotePrefix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19" xfId="0" applyFont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0" fillId="0" borderId="14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-0.005"/>
          <c:w val="0.90625"/>
          <c:h val="0.9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'curva di calibrazione'!$B$16:$B$22</c:f>
              <c:numCache/>
            </c:numRef>
          </c:xVal>
          <c:yVal>
            <c:numRef>
              <c:f>'curva di calibrazione'!$C$16:$C$22</c:f>
              <c:numCache/>
            </c:numRef>
          </c:yVal>
          <c:smooth val="0"/>
        </c:ser>
        <c:axId val="23604549"/>
        <c:axId val="11114350"/>
      </c:scatterChart>
      <c:valAx>
        <c:axId val="2360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p-nitrofenolo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mol)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11114350"/>
        <c:crosses val="autoZero"/>
        <c:crossBetween val="midCat"/>
        <c:dispUnits/>
        <c:majorUnit val="0.1"/>
        <c:minorUnit val="0.010000000000000005"/>
      </c:valAx>
      <c:valAx>
        <c:axId val="1111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Assorbanza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3604549"/>
        <c:crosses val="autoZero"/>
        <c:crossBetween val="midCat"/>
        <c:dispUnits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-0.0055"/>
          <c:w val="0.90725"/>
          <c:h val="0.94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'concentrazione del substrato'!$B$89:$B$102</c:f>
              <c:numCache/>
            </c:numRef>
          </c:xVal>
          <c:yVal>
            <c:numRef>
              <c:f>'concentrazione del substrato'!$C$89:$C$102</c:f>
              <c:numCache/>
            </c:numRef>
          </c:yVal>
          <c:smooth val="1"/>
        </c:ser>
        <c:axId val="32920287"/>
        <c:axId val="27847128"/>
      </c:scatterChart>
      <c:valAx>
        <c:axId val="32920287"/>
        <c:scaling>
          <c:orientation val="minMax"/>
          <c:max val="0.300000000000000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p-nitrofenilfosfato (mM)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7847128"/>
        <c:crosses val="autoZero"/>
        <c:crossBetween val="midCat"/>
        <c:dispUnits/>
        <c:majorUnit val="0.1"/>
        <c:minorUnit val="0.005000000000000001"/>
      </c:valAx>
      <c:valAx>
        <c:axId val="278471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p-nitrofenolo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mol/min)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2920287"/>
        <c:crosses val="autoZero"/>
        <c:crossBetween val="midCat"/>
        <c:dispUnits/>
        <c:majorUnit val="0.1"/>
        <c:minorUnit val="0.0100000000000000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-0.0055"/>
          <c:w val="0.90725"/>
          <c:h val="0.94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backward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'concentrazione del substrato'!$B$131:$B$144</c:f>
              <c:numCache/>
            </c:numRef>
          </c:xVal>
          <c:yVal>
            <c:numRef>
              <c:f>'concentrazione del substrato'!$C$131:$C$144</c:f>
              <c:numCache/>
            </c:numRef>
          </c:yVal>
          <c:smooth val="0"/>
        </c:ser>
        <c:axId val="49297561"/>
        <c:axId val="41024866"/>
      </c:scatterChart>
      <c:valAx>
        <c:axId val="49297561"/>
        <c:scaling>
          <c:orientation val="minMax"/>
          <c:max val="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p-nitrofenilfosfato (1/mM)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1024866"/>
        <c:crosses val="autoZero"/>
        <c:crossBetween val="midCat"/>
        <c:dispUnits/>
        <c:majorUnit val="100"/>
        <c:minorUnit val="5"/>
      </c:valAx>
      <c:valAx>
        <c:axId val="4102486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p-nitrofenol (1/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mol/min)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9297561"/>
        <c:crosses val="autoZero"/>
        <c:crossBetween val="midCat"/>
        <c:dispUnits/>
        <c:majorUnit val="5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9525</xdr:rowOff>
    </xdr:from>
    <xdr:to>
      <xdr:col>11</xdr:col>
      <xdr:colOff>57150</xdr:colOff>
      <xdr:row>35</xdr:row>
      <xdr:rowOff>142875</xdr:rowOff>
    </xdr:to>
    <xdr:graphicFrame>
      <xdr:nvGraphicFramePr>
        <xdr:cNvPr id="1" name="Grafico 1"/>
        <xdr:cNvGraphicFramePr/>
      </xdr:nvGraphicFramePr>
      <xdr:xfrm>
        <a:off x="3962400" y="2343150"/>
        <a:ext cx="43243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0.4625</cdr:y>
    </cdr:from>
    <cdr:to>
      <cdr:x>0.335</cdr:x>
      <cdr:y>0.8985</cdr:y>
    </cdr:to>
    <cdr:sp>
      <cdr:nvSpPr>
        <cdr:cNvPr id="1" name="Connettore 1 2"/>
        <cdr:cNvSpPr>
          <a:spLocks/>
        </cdr:cNvSpPr>
      </cdr:nvSpPr>
      <cdr:spPr>
        <a:xfrm>
          <a:off x="1447800" y="1990725"/>
          <a:ext cx="0" cy="1885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85</xdr:row>
      <xdr:rowOff>28575</xdr:rowOff>
    </xdr:from>
    <xdr:to>
      <xdr:col>9</xdr:col>
      <xdr:colOff>123825</xdr:colOff>
      <xdr:row>107</xdr:row>
      <xdr:rowOff>161925</xdr:rowOff>
    </xdr:to>
    <xdr:graphicFrame>
      <xdr:nvGraphicFramePr>
        <xdr:cNvPr id="1" name="Grafico 4"/>
        <xdr:cNvGraphicFramePr/>
      </xdr:nvGraphicFramePr>
      <xdr:xfrm>
        <a:off x="2905125" y="16859250"/>
        <a:ext cx="43243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114300</xdr:colOff>
      <xdr:row>127</xdr:row>
      <xdr:rowOff>9525</xdr:rowOff>
    </xdr:from>
    <xdr:to>
      <xdr:col>9</xdr:col>
      <xdr:colOff>9525</xdr:colOff>
      <xdr:row>149</xdr:row>
      <xdr:rowOff>104775</xdr:rowOff>
    </xdr:to>
    <xdr:graphicFrame>
      <xdr:nvGraphicFramePr>
        <xdr:cNvPr id="2" name="Grafico 5"/>
        <xdr:cNvGraphicFramePr/>
      </xdr:nvGraphicFramePr>
      <xdr:xfrm>
        <a:off x="2790825" y="26222325"/>
        <a:ext cx="43243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800100</xdr:colOff>
      <xdr:row>90</xdr:row>
      <xdr:rowOff>19050</xdr:rowOff>
    </xdr:from>
    <xdr:to>
      <xdr:col>8</xdr:col>
      <xdr:colOff>619125</xdr:colOff>
      <xdr:row>90</xdr:row>
      <xdr:rowOff>38100</xdr:rowOff>
    </xdr:to>
    <xdr:sp>
      <xdr:nvSpPr>
        <xdr:cNvPr id="3" name="Connettore 1 3"/>
        <xdr:cNvSpPr>
          <a:spLocks/>
        </xdr:cNvSpPr>
      </xdr:nvSpPr>
      <xdr:spPr>
        <a:xfrm flipV="1">
          <a:off x="3476625" y="17802225"/>
          <a:ext cx="3495675" cy="190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809625</xdr:colOff>
      <xdr:row>97</xdr:row>
      <xdr:rowOff>85725</xdr:rowOff>
    </xdr:from>
    <xdr:to>
      <xdr:col>5</xdr:col>
      <xdr:colOff>457200</xdr:colOff>
      <xdr:row>97</xdr:row>
      <xdr:rowOff>95250</xdr:rowOff>
    </xdr:to>
    <xdr:sp>
      <xdr:nvSpPr>
        <xdr:cNvPr id="4" name="Connettore 1 4"/>
        <xdr:cNvSpPr>
          <a:spLocks/>
        </xdr:cNvSpPr>
      </xdr:nvSpPr>
      <xdr:spPr>
        <a:xfrm flipV="1">
          <a:off x="3486150" y="19202400"/>
          <a:ext cx="1476375" cy="95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PageLayoutView="0" workbookViewId="0" topLeftCell="A1">
      <selection activeCell="A1" sqref="A1:L1"/>
    </sheetView>
  </sheetViews>
  <sheetFormatPr defaultColWidth="9.140625" defaultRowHeight="15"/>
  <cols>
    <col min="1" max="1" width="23.8515625" style="1" bestFit="1" customWidth="1"/>
    <col min="2" max="2" width="13.140625" style="1" bestFit="1" customWidth="1"/>
    <col min="3" max="3" width="13.28125" style="1" bestFit="1" customWidth="1"/>
    <col min="4" max="16384" width="9.140625" style="1" customWidth="1"/>
  </cols>
  <sheetData>
    <row r="1" spans="1:12" ht="18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ht="15" customHeight="1" thickBot="1"/>
    <row r="3" spans="1:4" ht="15" customHeight="1">
      <c r="A3" s="61" t="s">
        <v>12</v>
      </c>
      <c r="B3" s="48">
        <v>0.278</v>
      </c>
      <c r="C3" s="48" t="s">
        <v>6</v>
      </c>
      <c r="D3" s="49"/>
    </row>
    <row r="4" spans="1:4" ht="15" customHeight="1">
      <c r="A4" s="62" t="s">
        <v>13</v>
      </c>
      <c r="B4" s="5">
        <v>139.11</v>
      </c>
      <c r="C4" s="5" t="s">
        <v>7</v>
      </c>
      <c r="D4" s="51"/>
    </row>
    <row r="5" spans="1:4" ht="15" customHeight="1">
      <c r="A5" s="62" t="s">
        <v>14</v>
      </c>
      <c r="B5" s="5">
        <v>50</v>
      </c>
      <c r="C5" s="5" t="s">
        <v>8</v>
      </c>
      <c r="D5" s="51"/>
    </row>
    <row r="6" spans="1:4" ht="15" customHeight="1">
      <c r="A6" s="62" t="s">
        <v>15</v>
      </c>
      <c r="B6" s="14">
        <f>+(B3/B4)*1000*1000/B5</f>
        <v>39.9683703543958</v>
      </c>
      <c r="C6" s="5" t="s">
        <v>9</v>
      </c>
      <c r="D6" s="51"/>
    </row>
    <row r="7" spans="1:4" ht="15" customHeight="1">
      <c r="A7" s="62" t="s">
        <v>16</v>
      </c>
      <c r="B7" s="12">
        <v>0.2</v>
      </c>
      <c r="C7" s="5" t="s">
        <v>8</v>
      </c>
      <c r="D7" s="51"/>
    </row>
    <row r="8" spans="1:4" ht="15" customHeight="1">
      <c r="A8" s="62" t="s">
        <v>17</v>
      </c>
      <c r="B8" s="14">
        <v>20</v>
      </c>
      <c r="C8" s="5" t="s">
        <v>8</v>
      </c>
      <c r="D8" s="51" t="s">
        <v>10</v>
      </c>
    </row>
    <row r="9" spans="1:4" ht="15" customHeight="1">
      <c r="A9" s="71" t="s">
        <v>18</v>
      </c>
      <c r="B9" s="12">
        <f>+B6*B7/B8</f>
        <v>0.39968370354395805</v>
      </c>
      <c r="C9" s="5" t="s">
        <v>9</v>
      </c>
      <c r="D9" s="73" t="s">
        <v>11</v>
      </c>
    </row>
    <row r="10" spans="1:4" ht="15" customHeight="1" thickBot="1">
      <c r="A10" s="72"/>
      <c r="B10" s="52">
        <f>+B9*1000</f>
        <v>399.6837035439581</v>
      </c>
      <c r="C10" s="53" t="s">
        <v>21</v>
      </c>
      <c r="D10" s="74"/>
    </row>
    <row r="11" ht="15" customHeight="1"/>
    <row r="12" ht="15" customHeight="1" thickBot="1"/>
    <row r="13" spans="1:3" ht="15" customHeight="1">
      <c r="A13" s="69" t="s">
        <v>1</v>
      </c>
      <c r="B13" s="70"/>
      <c r="C13" s="67" t="s">
        <v>2</v>
      </c>
    </row>
    <row r="14" spans="1:3" ht="15" customHeight="1">
      <c r="A14" s="54" t="s">
        <v>19</v>
      </c>
      <c r="B14" s="2" t="s">
        <v>20</v>
      </c>
      <c r="C14" s="68"/>
    </row>
    <row r="15" spans="1:3" ht="15" customHeight="1">
      <c r="A15" s="54" t="s">
        <v>8</v>
      </c>
      <c r="B15" s="2" t="s">
        <v>3</v>
      </c>
      <c r="C15" s="68"/>
    </row>
    <row r="16" spans="1:3" ht="15" customHeight="1">
      <c r="A16" s="55">
        <v>0</v>
      </c>
      <c r="B16" s="12">
        <f>+$B$10*A16/1000</f>
        <v>0</v>
      </c>
      <c r="C16" s="56">
        <v>0</v>
      </c>
    </row>
    <row r="17" spans="1:3" ht="15" customHeight="1">
      <c r="A17" s="50">
        <v>0.25</v>
      </c>
      <c r="B17" s="12">
        <f aca="true" t="shared" si="0" ref="B17:B22">+$B$10*A17/1000</f>
        <v>0.09992092588598953</v>
      </c>
      <c r="C17" s="56">
        <v>0.23</v>
      </c>
    </row>
    <row r="18" spans="1:3" ht="15" customHeight="1">
      <c r="A18" s="55">
        <v>0.5</v>
      </c>
      <c r="B18" s="12">
        <f t="shared" si="0"/>
        <v>0.19984185177197905</v>
      </c>
      <c r="C18" s="56">
        <v>0.45</v>
      </c>
    </row>
    <row r="19" spans="1:3" ht="15" customHeight="1">
      <c r="A19" s="50">
        <v>0.75</v>
      </c>
      <c r="B19" s="12">
        <f t="shared" si="0"/>
        <v>0.29976277765796855</v>
      </c>
      <c r="C19" s="56">
        <v>0.686</v>
      </c>
    </row>
    <row r="20" spans="1:3" ht="15" customHeight="1">
      <c r="A20" s="55">
        <v>1</v>
      </c>
      <c r="B20" s="12">
        <f t="shared" si="0"/>
        <v>0.3996837035439581</v>
      </c>
      <c r="C20" s="56">
        <v>0.906</v>
      </c>
    </row>
    <row r="21" spans="1:3" ht="15" customHeight="1">
      <c r="A21" s="55">
        <v>1.5</v>
      </c>
      <c r="B21" s="12">
        <f t="shared" si="0"/>
        <v>0.5995255553159371</v>
      </c>
      <c r="C21" s="56">
        <v>1.35</v>
      </c>
    </row>
    <row r="22" spans="1:3" ht="15" customHeight="1" thickBot="1">
      <c r="A22" s="57">
        <v>2</v>
      </c>
      <c r="B22" s="58">
        <f t="shared" si="0"/>
        <v>0.7993674070879162</v>
      </c>
      <c r="C22" s="59">
        <v>1.77</v>
      </c>
    </row>
    <row r="23" ht="15" customHeight="1"/>
    <row r="24" spans="2:3" ht="15" customHeight="1">
      <c r="B24" s="5" t="s">
        <v>4</v>
      </c>
      <c r="C24" s="6">
        <f>SLOPE(C16:C22,B16:B22)</f>
        <v>2.2201987162365913</v>
      </c>
    </row>
    <row r="25" spans="2:3" ht="15" customHeight="1">
      <c r="B25" s="5" t="s">
        <v>5</v>
      </c>
      <c r="C25" s="7">
        <f>INTERCEPT(C16:C22,B16:B22)</f>
        <v>0.009676646706586967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sheetProtection/>
  <mergeCells count="5">
    <mergeCell ref="C13:C15"/>
    <mergeCell ref="A13:B13"/>
    <mergeCell ref="A9:A10"/>
    <mergeCell ref="D9:D10"/>
    <mergeCell ref="A1:L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0"/>
  <sheetViews>
    <sheetView showGridLines="0" tabSelected="1" zoomScale="110" zoomScaleNormal="110" zoomScalePageLayoutView="0" workbookViewId="0" topLeftCell="A1">
      <selection activeCell="A1" sqref="A1:J1"/>
    </sheetView>
  </sheetViews>
  <sheetFormatPr defaultColWidth="9.140625" defaultRowHeight="15"/>
  <cols>
    <col min="1" max="1" width="4.7109375" style="1" customWidth="1"/>
    <col min="2" max="4" width="17.7109375" style="1" customWidth="1"/>
    <col min="5" max="5" width="9.7109375" style="1" bestFit="1" customWidth="1"/>
    <col min="6" max="6" width="9.57421875" style="1" bestFit="1" customWidth="1"/>
    <col min="7" max="7" width="9.140625" style="1" customWidth="1"/>
    <col min="8" max="8" width="9.00390625" style="1" bestFit="1" customWidth="1"/>
    <col min="9" max="9" width="11.28125" style="1" bestFit="1" customWidth="1"/>
    <col min="10" max="10" width="12.00390625" style="1" bestFit="1" customWidth="1"/>
    <col min="11" max="11" width="13.28125" style="1" bestFit="1" customWidth="1"/>
    <col min="12" max="16384" width="9.140625" style="1" customWidth="1"/>
  </cols>
  <sheetData>
    <row r="1" spans="1:10" ht="19.5">
      <c r="A1" s="96" t="s">
        <v>22</v>
      </c>
      <c r="B1" s="96"/>
      <c r="C1" s="96"/>
      <c r="D1" s="96"/>
      <c r="E1" s="96"/>
      <c r="F1" s="96"/>
      <c r="G1" s="96"/>
      <c r="H1" s="96"/>
      <c r="I1" s="96"/>
      <c r="J1" s="96"/>
    </row>
    <row r="2" ht="15.75" thickBot="1"/>
    <row r="3" spans="2:5" ht="15">
      <c r="B3" s="78" t="s">
        <v>49</v>
      </c>
      <c r="C3" s="79"/>
      <c r="D3" s="80"/>
      <c r="E3" s="64"/>
    </row>
    <row r="4" spans="2:5" ht="15">
      <c r="B4" s="62" t="s">
        <v>12</v>
      </c>
      <c r="C4" s="5">
        <v>0.00556</v>
      </c>
      <c r="D4" s="51" t="s">
        <v>6</v>
      </c>
      <c r="E4" s="10"/>
    </row>
    <row r="5" spans="2:5" ht="15">
      <c r="B5" s="62" t="s">
        <v>13</v>
      </c>
      <c r="C5" s="5">
        <v>371.14</v>
      </c>
      <c r="D5" s="51" t="s">
        <v>7</v>
      </c>
      <c r="E5" s="10"/>
    </row>
    <row r="6" spans="2:5" ht="15">
      <c r="B6" s="62" t="s">
        <v>14</v>
      </c>
      <c r="C6" s="5">
        <v>30</v>
      </c>
      <c r="D6" s="51" t="s">
        <v>8</v>
      </c>
      <c r="E6" s="10"/>
    </row>
    <row r="7" spans="2:5" ht="15.75" thickBot="1">
      <c r="B7" s="63" t="s">
        <v>74</v>
      </c>
      <c r="C7" s="58">
        <f>+(C4/C5)*1000*1000/C6</f>
        <v>0.4993623250884662</v>
      </c>
      <c r="D7" s="60" t="s">
        <v>9</v>
      </c>
      <c r="E7" s="10"/>
    </row>
    <row r="8" ht="15.75" thickBot="1"/>
    <row r="9" spans="2:7" ht="15">
      <c r="B9" s="15" t="s">
        <v>23</v>
      </c>
      <c r="C9" s="16"/>
      <c r="D9" s="16"/>
      <c r="E9" s="66">
        <f>C7</f>
        <v>0.4993623250884662</v>
      </c>
      <c r="F9" s="16" t="s">
        <v>24</v>
      </c>
      <c r="G9" s="17" t="s">
        <v>25</v>
      </c>
    </row>
    <row r="10" spans="2:7" ht="15">
      <c r="B10" s="18" t="s">
        <v>26</v>
      </c>
      <c r="C10" s="10"/>
      <c r="D10" s="10"/>
      <c r="E10" s="10">
        <v>0.05</v>
      </c>
      <c r="F10" s="10" t="s">
        <v>27</v>
      </c>
      <c r="G10" s="19" t="s">
        <v>28</v>
      </c>
    </row>
    <row r="11" spans="2:7" ht="15">
      <c r="B11" s="97" t="s">
        <v>29</v>
      </c>
      <c r="C11" s="98"/>
      <c r="D11" s="20" t="s">
        <v>4</v>
      </c>
      <c r="E11" s="13">
        <f>'curva di calibrazione'!C24</f>
        <v>2.2201987162365913</v>
      </c>
      <c r="F11" s="99" t="s">
        <v>30</v>
      </c>
      <c r="G11" s="100" t="s">
        <v>31</v>
      </c>
    </row>
    <row r="12" spans="2:10" ht="15">
      <c r="B12" s="97"/>
      <c r="C12" s="98"/>
      <c r="D12" s="20" t="s">
        <v>5</v>
      </c>
      <c r="E12" s="21">
        <f>'curva di calibrazione'!C25</f>
        <v>0.009676646706586967</v>
      </c>
      <c r="F12" s="99"/>
      <c r="G12" s="100"/>
      <c r="J12" s="8"/>
    </row>
    <row r="13" spans="2:10" ht="15">
      <c r="B13" s="18" t="s">
        <v>32</v>
      </c>
      <c r="C13" s="22"/>
      <c r="D13" s="22"/>
      <c r="E13" s="10">
        <v>37</v>
      </c>
      <c r="F13" s="10" t="s">
        <v>33</v>
      </c>
      <c r="G13" s="19"/>
      <c r="J13" s="8"/>
    </row>
    <row r="14" spans="2:10" ht="15">
      <c r="B14" s="18" t="s">
        <v>34</v>
      </c>
      <c r="C14" s="22"/>
      <c r="D14" s="22"/>
      <c r="E14" s="11">
        <v>4</v>
      </c>
      <c r="F14" s="10" t="s">
        <v>8</v>
      </c>
      <c r="G14" s="19"/>
      <c r="J14" s="8"/>
    </row>
    <row r="15" spans="2:7" ht="15.75" thickBot="1">
      <c r="B15" s="23" t="s">
        <v>35</v>
      </c>
      <c r="C15" s="24"/>
      <c r="D15" s="24"/>
      <c r="E15" s="25">
        <v>10</v>
      </c>
      <c r="F15" s="24" t="s">
        <v>36</v>
      </c>
      <c r="G15" s="26"/>
    </row>
    <row r="16" spans="2:7" ht="15">
      <c r="B16" s="27"/>
      <c r="G16" s="9"/>
    </row>
    <row r="17" spans="2:7" ht="15">
      <c r="B17" s="27"/>
      <c r="G17" s="9"/>
    </row>
    <row r="18" spans="1:10" s="29" customFormat="1" ht="15.75">
      <c r="A18" s="28" t="s">
        <v>37</v>
      </c>
      <c r="B18" s="81" t="s">
        <v>38</v>
      </c>
      <c r="C18" s="81"/>
      <c r="D18" s="81"/>
      <c r="E18" s="81"/>
      <c r="F18" s="81"/>
      <c r="G18" s="81"/>
      <c r="H18" s="81"/>
      <c r="I18" s="81"/>
      <c r="J18" s="81"/>
    </row>
    <row r="19" spans="2:7" ht="15">
      <c r="B19" s="27"/>
      <c r="G19" s="9"/>
    </row>
    <row r="20" spans="2:9" ht="15" customHeight="1">
      <c r="B20" s="84" t="s">
        <v>39</v>
      </c>
      <c r="C20" s="84"/>
      <c r="D20" s="84"/>
      <c r="E20" s="84"/>
      <c r="F20" s="84"/>
      <c r="G20" s="84"/>
      <c r="H20" s="84"/>
      <c r="I20" s="84"/>
    </row>
    <row r="21" spans="2:9" ht="15">
      <c r="B21" s="84"/>
      <c r="C21" s="84"/>
      <c r="D21" s="84"/>
      <c r="E21" s="84"/>
      <c r="F21" s="84"/>
      <c r="G21" s="84"/>
      <c r="H21" s="84"/>
      <c r="I21" s="84"/>
    </row>
    <row r="22" spans="2:9" ht="15">
      <c r="B22" s="93" t="s">
        <v>40</v>
      </c>
      <c r="C22" s="93"/>
      <c r="D22" s="93"/>
      <c r="E22" s="93"/>
      <c r="F22" s="93"/>
      <c r="G22" s="93"/>
      <c r="H22" s="93"/>
      <c r="I22" s="93"/>
    </row>
    <row r="23" spans="2:9" ht="15">
      <c r="B23" s="94" t="s">
        <v>41</v>
      </c>
      <c r="C23" s="94"/>
      <c r="D23" s="94"/>
      <c r="E23" s="94"/>
      <c r="F23" s="94"/>
      <c r="G23" s="94"/>
      <c r="H23" s="94"/>
      <c r="I23" s="94"/>
    </row>
    <row r="24" spans="2:7" ht="15">
      <c r="B24" s="27"/>
      <c r="G24" s="9"/>
    </row>
    <row r="25" spans="2:9" ht="15" customHeight="1">
      <c r="B25" s="91" t="s">
        <v>42</v>
      </c>
      <c r="C25" s="91" t="s">
        <v>1</v>
      </c>
      <c r="D25" s="91"/>
      <c r="F25" s="92" t="s">
        <v>43</v>
      </c>
      <c r="G25" s="92"/>
      <c r="H25" s="92"/>
      <c r="I25" s="92"/>
    </row>
    <row r="26" spans="2:9" ht="15">
      <c r="B26" s="95"/>
      <c r="C26" s="30" t="s">
        <v>44</v>
      </c>
      <c r="D26" s="30" t="s">
        <v>31</v>
      </c>
      <c r="F26" s="92"/>
      <c r="G26" s="92"/>
      <c r="H26" s="92"/>
      <c r="I26" s="92"/>
    </row>
    <row r="27" spans="2:9" ht="15">
      <c r="B27" s="95"/>
      <c r="C27" s="30" t="s">
        <v>3</v>
      </c>
      <c r="D27" s="31" t="s">
        <v>45</v>
      </c>
      <c r="F27" s="92"/>
      <c r="G27" s="92"/>
      <c r="H27" s="92"/>
      <c r="I27" s="92"/>
    </row>
    <row r="28" spans="1:9" ht="15">
      <c r="A28" s="5">
        <v>1</v>
      </c>
      <c r="B28" s="4"/>
      <c r="C28" s="32"/>
      <c r="D28" s="32"/>
      <c r="F28" s="33"/>
      <c r="G28" s="33"/>
      <c r="H28" s="33"/>
      <c r="I28" s="33"/>
    </row>
    <row r="29" spans="1:9" ht="15">
      <c r="A29" s="5">
        <v>2</v>
      </c>
      <c r="B29" s="5">
        <v>0.069</v>
      </c>
      <c r="C29" s="32">
        <f aca="true" t="shared" si="0" ref="C29:C42">+(B29-$E$12)/$E$11</f>
        <v>0.026719839471833727</v>
      </c>
      <c r="D29" s="32">
        <f aca="true" t="shared" si="1" ref="D29:D36">+C29/$E$15</f>
        <v>0.0026719839471833727</v>
      </c>
      <c r="F29" s="33"/>
      <c r="G29" s="33"/>
      <c r="H29" s="33"/>
      <c r="I29" s="33"/>
    </row>
    <row r="30" spans="1:7" ht="15">
      <c r="A30" s="5">
        <v>3</v>
      </c>
      <c r="B30" s="5">
        <v>0.139</v>
      </c>
      <c r="C30" s="32">
        <f t="shared" si="0"/>
        <v>0.05824854881126413</v>
      </c>
      <c r="D30" s="32">
        <f t="shared" si="1"/>
        <v>0.005824854881126413</v>
      </c>
      <c r="G30" s="9"/>
    </row>
    <row r="31" spans="1:7" ht="15">
      <c r="A31" s="5">
        <v>4</v>
      </c>
      <c r="B31" s="5">
        <v>0.275</v>
      </c>
      <c r="C31" s="32">
        <f t="shared" si="0"/>
        <v>0.1195043269564432</v>
      </c>
      <c r="D31" s="32">
        <f t="shared" si="1"/>
        <v>0.01195043269564432</v>
      </c>
      <c r="G31" s="9"/>
    </row>
    <row r="32" spans="1:7" ht="15">
      <c r="A32" s="5">
        <v>5</v>
      </c>
      <c r="B32" s="5">
        <v>0.417</v>
      </c>
      <c r="C32" s="32">
        <f t="shared" si="0"/>
        <v>0.18346256590214485</v>
      </c>
      <c r="D32" s="32">
        <f t="shared" si="1"/>
        <v>0.018346256590214487</v>
      </c>
      <c r="G32" s="9"/>
    </row>
    <row r="33" spans="1:7" ht="15">
      <c r="A33" s="5">
        <v>6</v>
      </c>
      <c r="B33" s="5">
        <v>0.553</v>
      </c>
      <c r="C33" s="32">
        <f t="shared" si="0"/>
        <v>0.24471834404732395</v>
      </c>
      <c r="D33" s="32">
        <f t="shared" si="1"/>
        <v>0.024471834404732395</v>
      </c>
      <c r="G33" s="9"/>
    </row>
    <row r="34" spans="1:7" ht="15">
      <c r="A34" s="5">
        <v>7</v>
      </c>
      <c r="B34" s="5">
        <v>0.662</v>
      </c>
      <c r="C34" s="32">
        <f t="shared" si="0"/>
        <v>0.2938130485901513</v>
      </c>
      <c r="D34" s="32">
        <f t="shared" si="1"/>
        <v>0.029381304859015127</v>
      </c>
      <c r="G34" s="9"/>
    </row>
    <row r="35" spans="1:7" ht="15">
      <c r="A35" s="5">
        <v>8</v>
      </c>
      <c r="B35" s="5">
        <v>1.079</v>
      </c>
      <c r="C35" s="32">
        <f t="shared" si="0"/>
        <v>0.48163407422647236</v>
      </c>
      <c r="D35" s="32">
        <f t="shared" si="1"/>
        <v>0.048163407422647235</v>
      </c>
      <c r="G35" s="9"/>
    </row>
    <row r="36" spans="1:7" ht="15">
      <c r="A36" s="5">
        <v>9</v>
      </c>
      <c r="B36" s="5">
        <v>1.289</v>
      </c>
      <c r="C36" s="32">
        <f t="shared" si="0"/>
        <v>0.5762202022447636</v>
      </c>
      <c r="D36" s="32">
        <f t="shared" si="1"/>
        <v>0.05762202022447636</v>
      </c>
      <c r="G36" s="9"/>
    </row>
    <row r="37" spans="1:7" ht="15">
      <c r="A37" s="5">
        <v>10</v>
      </c>
      <c r="B37" s="5">
        <v>2.347</v>
      </c>
      <c r="C37" s="32">
        <f t="shared" si="0"/>
        <v>1.0527541234035829</v>
      </c>
      <c r="D37" s="32">
        <f aca="true" t="shared" si="2" ref="D37:D42">+C37/$E$14</f>
        <v>0.2631885308508957</v>
      </c>
      <c r="G37" s="9"/>
    </row>
    <row r="38" spans="1:7" ht="15">
      <c r="A38" s="5">
        <v>11</v>
      </c>
      <c r="B38" s="5">
        <v>3.585</v>
      </c>
      <c r="C38" s="32">
        <f t="shared" si="0"/>
        <v>1.6103618685780807</v>
      </c>
      <c r="D38" s="32">
        <f t="shared" si="2"/>
        <v>0.4025904671445202</v>
      </c>
      <c r="G38" s="9"/>
    </row>
    <row r="39" spans="1:7" ht="15">
      <c r="A39" s="5">
        <v>12</v>
      </c>
      <c r="B39" s="5">
        <v>4.165</v>
      </c>
      <c r="C39" s="32">
        <f t="shared" si="0"/>
        <v>1.8715997459619327</v>
      </c>
      <c r="D39" s="32">
        <f t="shared" si="2"/>
        <v>0.46789993649048317</v>
      </c>
      <c r="G39" s="9"/>
    </row>
    <row r="40" spans="1:7" ht="15">
      <c r="A40" s="5">
        <v>13</v>
      </c>
      <c r="B40" s="5">
        <v>4.715</v>
      </c>
      <c r="C40" s="32">
        <f t="shared" si="0"/>
        <v>2.1193253193431714</v>
      </c>
      <c r="D40" s="32">
        <f t="shared" si="2"/>
        <v>0.5298313298357928</v>
      </c>
      <c r="G40" s="9"/>
    </row>
    <row r="41" spans="1:7" ht="15">
      <c r="A41" s="5">
        <v>14</v>
      </c>
      <c r="B41" s="5">
        <v>6.095</v>
      </c>
      <c r="C41" s="32">
        <f t="shared" si="0"/>
        <v>2.740891303463371</v>
      </c>
      <c r="D41" s="32">
        <f t="shared" si="2"/>
        <v>0.6852228258658427</v>
      </c>
      <c r="G41" s="9"/>
    </row>
    <row r="42" spans="1:7" ht="15">
      <c r="A42" s="5">
        <v>15</v>
      </c>
      <c r="B42" s="4">
        <v>6.86</v>
      </c>
      <c r="C42" s="32">
        <f t="shared" si="0"/>
        <v>3.0854550555300033</v>
      </c>
      <c r="D42" s="32">
        <f t="shared" si="2"/>
        <v>0.7713637638825008</v>
      </c>
      <c r="G42" s="9"/>
    </row>
    <row r="43" ht="15">
      <c r="G43" s="9"/>
    </row>
    <row r="44" ht="15">
      <c r="G44" s="9"/>
    </row>
    <row r="45" spans="1:10" ht="15.75">
      <c r="A45" s="28" t="s">
        <v>46</v>
      </c>
      <c r="B45" s="81" t="s">
        <v>47</v>
      </c>
      <c r="C45" s="81"/>
      <c r="D45" s="81"/>
      <c r="E45" s="81"/>
      <c r="F45" s="81"/>
      <c r="G45" s="81"/>
      <c r="H45" s="81"/>
      <c r="I45" s="81"/>
      <c r="J45" s="81"/>
    </row>
    <row r="46" ht="15">
      <c r="G46" s="9"/>
    </row>
    <row r="47" spans="2:9" ht="15" customHeight="1">
      <c r="B47" s="84" t="s">
        <v>48</v>
      </c>
      <c r="C47" s="84"/>
      <c r="D47" s="84"/>
      <c r="E47" s="84"/>
      <c r="F47" s="84"/>
      <c r="G47" s="84"/>
      <c r="H47" s="84"/>
      <c r="I47" s="84"/>
    </row>
    <row r="48" spans="2:9" ht="15" customHeight="1">
      <c r="B48" s="84"/>
      <c r="C48" s="84"/>
      <c r="D48" s="84"/>
      <c r="E48" s="84"/>
      <c r="F48" s="84"/>
      <c r="G48" s="84"/>
      <c r="H48" s="84"/>
      <c r="I48" s="84"/>
    </row>
    <row r="49" spans="2:9" ht="15">
      <c r="B49" s="84"/>
      <c r="C49" s="84"/>
      <c r="D49" s="84"/>
      <c r="E49" s="84"/>
      <c r="F49" s="84"/>
      <c r="G49" s="84"/>
      <c r="H49" s="84"/>
      <c r="I49" s="84"/>
    </row>
    <row r="50" ht="15">
      <c r="G50" s="9"/>
    </row>
    <row r="51" spans="2:7" ht="15">
      <c r="B51" s="91" t="s">
        <v>49</v>
      </c>
      <c r="C51" s="91"/>
      <c r="G51" s="9"/>
    </row>
    <row r="52" spans="2:7" ht="15">
      <c r="B52" s="2" t="s">
        <v>19</v>
      </c>
      <c r="C52" s="2" t="s">
        <v>50</v>
      </c>
      <c r="G52" s="9"/>
    </row>
    <row r="53" spans="2:7" ht="15">
      <c r="B53" s="2" t="s">
        <v>8</v>
      </c>
      <c r="C53" s="34" t="s">
        <v>51</v>
      </c>
      <c r="G53" s="9"/>
    </row>
    <row r="54" spans="1:7" ht="15">
      <c r="A54" s="35">
        <v>1</v>
      </c>
      <c r="B54" s="12">
        <v>0</v>
      </c>
      <c r="C54" s="6">
        <v>0</v>
      </c>
      <c r="G54" s="9"/>
    </row>
    <row r="55" spans="1:7" ht="15">
      <c r="A55" s="35">
        <v>2</v>
      </c>
      <c r="B55" s="12">
        <v>0.01</v>
      </c>
      <c r="C55" s="6">
        <f aca="true" t="shared" si="3" ref="C55:C68">+$E$9*B55/$E$14</f>
        <v>0.0012484058127211655</v>
      </c>
      <c r="G55" s="9"/>
    </row>
    <row r="56" spans="1:7" ht="15">
      <c r="A56" s="35">
        <v>3</v>
      </c>
      <c r="B56" s="5">
        <v>0.02</v>
      </c>
      <c r="C56" s="6">
        <f t="shared" si="3"/>
        <v>0.002496811625442331</v>
      </c>
      <c r="G56" s="9"/>
    </row>
    <row r="57" spans="1:7" ht="15">
      <c r="A57" s="35">
        <v>4</v>
      </c>
      <c r="B57" s="12">
        <v>0.04</v>
      </c>
      <c r="C57" s="6">
        <f t="shared" si="3"/>
        <v>0.004993623250884662</v>
      </c>
      <c r="G57" s="9"/>
    </row>
    <row r="58" spans="1:7" ht="15">
      <c r="A58" s="35">
        <v>5</v>
      </c>
      <c r="B58" s="12">
        <v>0.06</v>
      </c>
      <c r="C58" s="4">
        <f t="shared" si="3"/>
        <v>0.0074904348763269925</v>
      </c>
      <c r="G58" s="9"/>
    </row>
    <row r="59" spans="1:7" ht="15">
      <c r="A59" s="35">
        <v>6</v>
      </c>
      <c r="B59" s="12">
        <v>0.08</v>
      </c>
      <c r="C59" s="4">
        <f t="shared" si="3"/>
        <v>0.009987246501769324</v>
      </c>
      <c r="G59" s="9"/>
    </row>
    <row r="60" spans="1:7" ht="15">
      <c r="A60" s="35">
        <v>7</v>
      </c>
      <c r="B60" s="12">
        <v>0.1</v>
      </c>
      <c r="C60" s="4">
        <f t="shared" si="3"/>
        <v>0.012484058127211655</v>
      </c>
      <c r="G60" s="9"/>
    </row>
    <row r="61" spans="1:7" ht="15">
      <c r="A61" s="35">
        <v>8</v>
      </c>
      <c r="B61" s="12">
        <v>0.15</v>
      </c>
      <c r="C61" s="4">
        <f t="shared" si="3"/>
        <v>0.018726087190817482</v>
      </c>
      <c r="G61" s="9"/>
    </row>
    <row r="62" spans="1:7" ht="15">
      <c r="A62" s="35">
        <v>9</v>
      </c>
      <c r="B62" s="12">
        <v>0.2</v>
      </c>
      <c r="C62" s="4">
        <f t="shared" si="3"/>
        <v>0.02496811625442331</v>
      </c>
      <c r="G62" s="9"/>
    </row>
    <row r="63" spans="1:7" ht="15">
      <c r="A63" s="35">
        <v>10</v>
      </c>
      <c r="B63" s="12">
        <v>0.4</v>
      </c>
      <c r="C63" s="4">
        <f t="shared" si="3"/>
        <v>0.04993623250884662</v>
      </c>
      <c r="G63" s="9"/>
    </row>
    <row r="64" spans="1:7" ht="15">
      <c r="A64" s="35">
        <v>11</v>
      </c>
      <c r="B64" s="12">
        <v>0.6</v>
      </c>
      <c r="C64" s="12">
        <f t="shared" si="3"/>
        <v>0.07490434876326993</v>
      </c>
      <c r="G64" s="9"/>
    </row>
    <row r="65" spans="1:7" ht="15">
      <c r="A65" s="35">
        <v>12</v>
      </c>
      <c r="B65" s="12">
        <v>0.8</v>
      </c>
      <c r="C65" s="12">
        <f t="shared" si="3"/>
        <v>0.09987246501769324</v>
      </c>
      <c r="G65" s="9"/>
    </row>
    <row r="66" spans="1:3" ht="15">
      <c r="A66" s="35">
        <v>13</v>
      </c>
      <c r="B66" s="12">
        <v>1</v>
      </c>
      <c r="C66" s="12">
        <f t="shared" si="3"/>
        <v>0.12484058127211654</v>
      </c>
    </row>
    <row r="67" spans="1:10" ht="15">
      <c r="A67" s="35">
        <v>14</v>
      </c>
      <c r="B67" s="12">
        <v>1.5</v>
      </c>
      <c r="C67" s="12">
        <f t="shared" si="3"/>
        <v>0.1872608719081748</v>
      </c>
      <c r="G67" s="36"/>
      <c r="H67" s="8"/>
      <c r="I67" s="37"/>
      <c r="J67" s="8"/>
    </row>
    <row r="68" spans="1:10" ht="15">
      <c r="A68" s="35">
        <v>15</v>
      </c>
      <c r="B68" s="12">
        <v>2</v>
      </c>
      <c r="C68" s="12">
        <f t="shared" si="3"/>
        <v>0.2496811625442331</v>
      </c>
      <c r="H68" s="8"/>
      <c r="I68" s="37"/>
      <c r="J68" s="8"/>
    </row>
    <row r="69" spans="3:10" ht="15">
      <c r="C69" s="8"/>
      <c r="H69" s="8"/>
      <c r="I69" s="37"/>
      <c r="J69" s="8"/>
    </row>
    <row r="70" spans="2:10" ht="15">
      <c r="B70" s="9"/>
      <c r="C70" s="8"/>
      <c r="H70" s="8"/>
      <c r="I70" s="37"/>
      <c r="J70" s="8"/>
    </row>
    <row r="71" spans="1:10" ht="15.75">
      <c r="A71" s="28" t="s">
        <v>52</v>
      </c>
      <c r="B71" s="81" t="s">
        <v>53</v>
      </c>
      <c r="C71" s="81"/>
      <c r="D71" s="81"/>
      <c r="E71" s="81"/>
      <c r="F71" s="81"/>
      <c r="G71" s="81"/>
      <c r="H71" s="81"/>
      <c r="I71" s="81"/>
      <c r="J71" s="81"/>
    </row>
    <row r="72" spans="2:10" ht="15">
      <c r="B72" s="9"/>
      <c r="C72" s="8"/>
      <c r="H72" s="8"/>
      <c r="I72" s="37"/>
      <c r="J72" s="8"/>
    </row>
    <row r="73" spans="2:10" ht="15">
      <c r="B73" s="92" t="s">
        <v>54</v>
      </c>
      <c r="C73" s="92"/>
      <c r="D73" s="92"/>
      <c r="E73" s="92"/>
      <c r="F73" s="92"/>
      <c r="G73" s="92"/>
      <c r="H73" s="92"/>
      <c r="I73" s="92"/>
      <c r="J73" s="8"/>
    </row>
    <row r="74" spans="2:10" ht="15">
      <c r="B74" s="92"/>
      <c r="C74" s="92"/>
      <c r="D74" s="92"/>
      <c r="E74" s="92"/>
      <c r="F74" s="92"/>
      <c r="G74" s="92"/>
      <c r="H74" s="92"/>
      <c r="I74" s="92"/>
      <c r="J74" s="8"/>
    </row>
    <row r="75" spans="2:10" ht="15">
      <c r="B75" s="77" t="s">
        <v>55</v>
      </c>
      <c r="C75" s="77"/>
      <c r="D75" s="77"/>
      <c r="E75" s="77"/>
      <c r="F75" s="77"/>
      <c r="G75" s="77"/>
      <c r="H75" s="77"/>
      <c r="I75" s="77"/>
      <c r="J75" s="8"/>
    </row>
    <row r="76" spans="2:10" ht="15">
      <c r="B76" s="77"/>
      <c r="C76" s="77"/>
      <c r="D76" s="77"/>
      <c r="E76" s="77"/>
      <c r="F76" s="77"/>
      <c r="G76" s="77"/>
      <c r="H76" s="77"/>
      <c r="I76" s="77"/>
      <c r="J76" s="8"/>
    </row>
    <row r="77" spans="2:10" ht="15" customHeight="1">
      <c r="B77" s="77" t="s">
        <v>56</v>
      </c>
      <c r="C77" s="77"/>
      <c r="D77" s="77"/>
      <c r="E77" s="77"/>
      <c r="F77" s="77"/>
      <c r="G77" s="77"/>
      <c r="H77" s="77"/>
      <c r="I77" s="77"/>
      <c r="J77" s="8"/>
    </row>
    <row r="78" spans="2:10" ht="15">
      <c r="B78" s="77"/>
      <c r="C78" s="77"/>
      <c r="D78" s="77"/>
      <c r="E78" s="77"/>
      <c r="F78" s="77"/>
      <c r="G78" s="77"/>
      <c r="H78" s="77"/>
      <c r="I78" s="77"/>
      <c r="J78" s="8"/>
    </row>
    <row r="79" spans="2:10" ht="15">
      <c r="B79" s="77"/>
      <c r="C79" s="77"/>
      <c r="D79" s="77"/>
      <c r="E79" s="77"/>
      <c r="F79" s="77"/>
      <c r="G79" s="77"/>
      <c r="H79" s="77"/>
      <c r="I79" s="77"/>
      <c r="J79" s="8"/>
    </row>
    <row r="80" spans="2:10" ht="15">
      <c r="B80" s="77"/>
      <c r="C80" s="77"/>
      <c r="D80" s="77"/>
      <c r="E80" s="77"/>
      <c r="F80" s="77"/>
      <c r="G80" s="77"/>
      <c r="H80" s="77"/>
      <c r="I80" s="77"/>
      <c r="J80" s="8"/>
    </row>
    <row r="81" spans="2:10" ht="15" customHeight="1">
      <c r="B81" s="77" t="s">
        <v>57</v>
      </c>
      <c r="C81" s="77"/>
      <c r="D81" s="77"/>
      <c r="E81" s="77"/>
      <c r="F81" s="77"/>
      <c r="G81" s="77"/>
      <c r="H81" s="77"/>
      <c r="I81" s="77"/>
      <c r="J81" s="8"/>
    </row>
    <row r="82" spans="2:10" ht="15" customHeight="1">
      <c r="B82" s="77"/>
      <c r="C82" s="77"/>
      <c r="D82" s="77"/>
      <c r="E82" s="77"/>
      <c r="F82" s="77"/>
      <c r="G82" s="77"/>
      <c r="H82" s="77"/>
      <c r="I82" s="77"/>
      <c r="J82" s="8"/>
    </row>
    <row r="83" spans="2:10" s="38" customFormat="1" ht="55.5" customHeight="1">
      <c r="B83" s="84" t="s">
        <v>58</v>
      </c>
      <c r="C83" s="77"/>
      <c r="D83" s="77"/>
      <c r="E83" s="77"/>
      <c r="F83" s="77"/>
      <c r="G83" s="77"/>
      <c r="H83" s="77"/>
      <c r="I83" s="77"/>
      <c r="J83" s="39"/>
    </row>
    <row r="84" spans="2:10" ht="15">
      <c r="B84" s="77"/>
      <c r="C84" s="77"/>
      <c r="D84" s="77"/>
      <c r="E84" s="77"/>
      <c r="F84" s="77"/>
      <c r="G84" s="77"/>
      <c r="H84" s="77"/>
      <c r="I84" s="77"/>
      <c r="J84" s="8"/>
    </row>
    <row r="85" spans="2:10" ht="15">
      <c r="B85" s="9"/>
      <c r="C85" s="8"/>
      <c r="H85" s="8"/>
      <c r="I85" s="37"/>
      <c r="J85" s="8"/>
    </row>
    <row r="86" spans="2:10" ht="15">
      <c r="B86" s="2" t="s">
        <v>49</v>
      </c>
      <c r="C86" s="2" t="s">
        <v>1</v>
      </c>
      <c r="H86" s="8"/>
      <c r="I86" s="37"/>
      <c r="J86" s="8"/>
    </row>
    <row r="87" spans="2:10" ht="15">
      <c r="B87" s="2" t="s">
        <v>51</v>
      </c>
      <c r="C87" s="30" t="s">
        <v>45</v>
      </c>
      <c r="H87" s="8"/>
      <c r="I87" s="37"/>
      <c r="J87" s="8"/>
    </row>
    <row r="88" spans="1:10" ht="15">
      <c r="A88" s="35">
        <v>1</v>
      </c>
      <c r="B88" s="6">
        <f aca="true" t="shared" si="4" ref="B88:B102">C54</f>
        <v>0</v>
      </c>
      <c r="C88" s="41">
        <f aca="true" t="shared" si="5" ref="C88:C102">D28</f>
        <v>0</v>
      </c>
      <c r="H88" s="8"/>
      <c r="I88" s="37"/>
      <c r="J88" s="8"/>
    </row>
    <row r="89" spans="1:10" ht="15">
      <c r="A89" s="35">
        <v>2</v>
      </c>
      <c r="B89" s="6">
        <f t="shared" si="4"/>
        <v>0.0012484058127211655</v>
      </c>
      <c r="C89" s="41">
        <f t="shared" si="5"/>
        <v>0.0026719839471833727</v>
      </c>
      <c r="H89" s="8"/>
      <c r="I89" s="37"/>
      <c r="J89" s="8"/>
    </row>
    <row r="90" spans="1:10" ht="15">
      <c r="A90" s="35">
        <v>3</v>
      </c>
      <c r="B90" s="6">
        <f t="shared" si="4"/>
        <v>0.002496811625442331</v>
      </c>
      <c r="C90" s="41">
        <f t="shared" si="5"/>
        <v>0.005824854881126413</v>
      </c>
      <c r="H90" s="8"/>
      <c r="I90" s="37"/>
      <c r="J90" s="8"/>
    </row>
    <row r="91" spans="1:10" ht="15">
      <c r="A91" s="35">
        <v>4</v>
      </c>
      <c r="B91" s="6">
        <f t="shared" si="4"/>
        <v>0.004993623250884662</v>
      </c>
      <c r="C91" s="6">
        <f t="shared" si="5"/>
        <v>0.01195043269564432</v>
      </c>
      <c r="H91" s="8"/>
      <c r="I91" s="37"/>
      <c r="J91" s="8"/>
    </row>
    <row r="92" spans="1:10" ht="15">
      <c r="A92" s="35">
        <v>5</v>
      </c>
      <c r="B92" s="4">
        <f t="shared" si="4"/>
        <v>0.0074904348763269925</v>
      </c>
      <c r="C92" s="6">
        <f t="shared" si="5"/>
        <v>0.018346256590214487</v>
      </c>
      <c r="H92" s="8"/>
      <c r="I92" s="37"/>
      <c r="J92" s="8"/>
    </row>
    <row r="93" spans="1:10" ht="15">
      <c r="A93" s="35">
        <v>6</v>
      </c>
      <c r="B93" s="4">
        <f t="shared" si="4"/>
        <v>0.009987246501769324</v>
      </c>
      <c r="C93" s="6">
        <f t="shared" si="5"/>
        <v>0.024471834404732395</v>
      </c>
      <c r="H93" s="8"/>
      <c r="I93" s="37"/>
      <c r="J93" s="8"/>
    </row>
    <row r="94" spans="1:10" ht="15">
      <c r="A94" s="35">
        <v>7</v>
      </c>
      <c r="B94" s="4">
        <f t="shared" si="4"/>
        <v>0.012484058127211655</v>
      </c>
      <c r="C94" s="6">
        <f t="shared" si="5"/>
        <v>0.029381304859015127</v>
      </c>
      <c r="G94" s="36"/>
      <c r="H94" s="8"/>
      <c r="I94" s="37"/>
      <c r="J94" s="8"/>
    </row>
    <row r="95" spans="1:3" ht="15">
      <c r="A95" s="35">
        <v>8</v>
      </c>
      <c r="B95" s="4">
        <f t="shared" si="4"/>
        <v>0.018726087190817482</v>
      </c>
      <c r="C95" s="6">
        <f t="shared" si="5"/>
        <v>0.048163407422647235</v>
      </c>
    </row>
    <row r="96" spans="1:3" ht="15">
      <c r="A96" s="35">
        <v>9</v>
      </c>
      <c r="B96" s="4">
        <f t="shared" si="4"/>
        <v>0.02496811625442331</v>
      </c>
      <c r="C96" s="6">
        <f t="shared" si="5"/>
        <v>0.05762202022447636</v>
      </c>
    </row>
    <row r="97" spans="1:10" ht="15">
      <c r="A97" s="35">
        <v>10</v>
      </c>
      <c r="B97" s="4">
        <f t="shared" si="4"/>
        <v>0.04993623250884662</v>
      </c>
      <c r="C97" s="4">
        <f t="shared" si="5"/>
        <v>0.2631885308508957</v>
      </c>
      <c r="I97" s="42"/>
      <c r="J97" s="8"/>
    </row>
    <row r="98" spans="1:10" ht="15">
      <c r="A98" s="35">
        <v>11</v>
      </c>
      <c r="B98" s="12">
        <f t="shared" si="4"/>
        <v>0.07490434876326993</v>
      </c>
      <c r="C98" s="4">
        <f t="shared" si="5"/>
        <v>0.4025904671445202</v>
      </c>
      <c r="I98" s="9"/>
      <c r="J98" s="8"/>
    </row>
    <row r="99" spans="1:10" ht="15">
      <c r="A99" s="35">
        <v>12</v>
      </c>
      <c r="B99" s="12">
        <f t="shared" si="4"/>
        <v>0.09987246501769324</v>
      </c>
      <c r="C99" s="4">
        <f t="shared" si="5"/>
        <v>0.46789993649048317</v>
      </c>
      <c r="I99" s="9"/>
      <c r="J99" s="8"/>
    </row>
    <row r="100" spans="1:10" ht="15">
      <c r="A100" s="35">
        <v>13</v>
      </c>
      <c r="B100" s="12">
        <f t="shared" si="4"/>
        <v>0.12484058127211654</v>
      </c>
      <c r="C100" s="4">
        <f t="shared" si="5"/>
        <v>0.5298313298357928</v>
      </c>
      <c r="I100" s="9"/>
      <c r="J100" s="8"/>
    </row>
    <row r="101" spans="1:10" ht="15">
      <c r="A101" s="35">
        <v>14</v>
      </c>
      <c r="B101" s="12">
        <f t="shared" si="4"/>
        <v>0.1872608719081748</v>
      </c>
      <c r="C101" s="4">
        <f t="shared" si="5"/>
        <v>0.6852228258658427</v>
      </c>
      <c r="I101" s="9"/>
      <c r="J101" s="8"/>
    </row>
    <row r="102" spans="1:10" ht="15">
      <c r="A102" s="35">
        <v>15</v>
      </c>
      <c r="B102" s="12">
        <f t="shared" si="4"/>
        <v>0.2496811625442331</v>
      </c>
      <c r="C102" s="4">
        <f t="shared" si="5"/>
        <v>0.7713637638825008</v>
      </c>
      <c r="I102" s="9"/>
      <c r="J102" s="8"/>
    </row>
    <row r="103" spans="9:10" ht="15">
      <c r="I103" s="9"/>
      <c r="J103" s="8"/>
    </row>
    <row r="104" spans="2:10" ht="15" customHeight="1">
      <c r="B104" s="85" t="s">
        <v>59</v>
      </c>
      <c r="C104" s="88" t="s">
        <v>60</v>
      </c>
      <c r="I104" s="9"/>
      <c r="J104" s="8"/>
    </row>
    <row r="105" spans="2:10" ht="15">
      <c r="B105" s="86"/>
      <c r="C105" s="88"/>
      <c r="I105" s="9"/>
      <c r="J105" s="8"/>
    </row>
    <row r="106" spans="2:10" ht="15">
      <c r="B106" s="86"/>
      <c r="C106" s="88"/>
      <c r="I106" s="9"/>
      <c r="J106" s="8"/>
    </row>
    <row r="107" spans="2:10" ht="15">
      <c r="B107" s="87"/>
      <c r="C107" s="88"/>
      <c r="I107" s="9"/>
      <c r="J107" s="8"/>
    </row>
    <row r="108" spans="9:10" ht="15">
      <c r="I108" s="9"/>
      <c r="J108" s="8"/>
    </row>
    <row r="109" spans="2:10" ht="15" customHeight="1">
      <c r="B109" s="89" t="s">
        <v>61</v>
      </c>
      <c r="C109" s="89" t="s">
        <v>76</v>
      </c>
      <c r="I109" s="9"/>
      <c r="J109" s="8"/>
    </row>
    <row r="110" spans="2:10" ht="18" customHeight="1">
      <c r="B110" s="89"/>
      <c r="C110" s="89"/>
      <c r="E110" s="90" t="s">
        <v>62</v>
      </c>
      <c r="F110" s="90"/>
      <c r="G110" s="90"/>
      <c r="H110" s="90"/>
      <c r="I110" s="90"/>
      <c r="J110" s="43"/>
    </row>
    <row r="111" spans="2:10" ht="15">
      <c r="B111" s="89"/>
      <c r="C111" s="89"/>
      <c r="D111" s="44"/>
      <c r="E111" s="90"/>
      <c r="F111" s="90"/>
      <c r="G111" s="90"/>
      <c r="H111" s="90"/>
      <c r="I111" s="90"/>
      <c r="J111" s="43"/>
    </row>
    <row r="112" spans="2:10" ht="15">
      <c r="B112" s="89"/>
      <c r="C112" s="89"/>
      <c r="D112" s="44"/>
      <c r="E112" s="90"/>
      <c r="F112" s="90"/>
      <c r="G112" s="90"/>
      <c r="H112" s="90"/>
      <c r="I112" s="90"/>
      <c r="J112" s="43"/>
    </row>
    <row r="113" spans="2:10" ht="15">
      <c r="B113" s="89"/>
      <c r="C113" s="89"/>
      <c r="D113" s="44"/>
      <c r="E113" s="90"/>
      <c r="F113" s="90"/>
      <c r="G113" s="90"/>
      <c r="H113" s="90"/>
      <c r="I113" s="90"/>
      <c r="J113" s="43"/>
    </row>
    <row r="114" spans="2:10" ht="15">
      <c r="B114" s="89"/>
      <c r="C114" s="89"/>
      <c r="D114" s="44"/>
      <c r="E114" s="90"/>
      <c r="F114" s="90"/>
      <c r="G114" s="90"/>
      <c r="H114" s="90"/>
      <c r="I114" s="90"/>
      <c r="J114" s="43"/>
    </row>
    <row r="115" spans="2:10" ht="15">
      <c r="B115" s="45"/>
      <c r="C115" s="45"/>
      <c r="D115" s="46"/>
      <c r="E115" s="90"/>
      <c r="F115" s="90"/>
      <c r="G115" s="90"/>
      <c r="H115" s="90"/>
      <c r="I115" s="90"/>
      <c r="J115" s="46"/>
    </row>
    <row r="116" spans="2:10" ht="15">
      <c r="B116" s="45"/>
      <c r="C116" s="45"/>
      <c r="D116" s="46"/>
      <c r="E116" s="90"/>
      <c r="F116" s="90"/>
      <c r="G116" s="90"/>
      <c r="H116" s="90"/>
      <c r="I116" s="90"/>
      <c r="J116" s="46"/>
    </row>
    <row r="117" spans="2:10" ht="15">
      <c r="B117" s="45"/>
      <c r="C117" s="45"/>
      <c r="D117" s="46"/>
      <c r="E117" s="90"/>
      <c r="F117" s="90"/>
      <c r="G117" s="90"/>
      <c r="H117" s="90"/>
      <c r="I117" s="90"/>
      <c r="J117" s="46"/>
    </row>
    <row r="118" spans="9:10" ht="15">
      <c r="I118" s="42"/>
      <c r="J118" s="8"/>
    </row>
    <row r="119" spans="1:10" ht="15.75">
      <c r="A119" s="28" t="s">
        <v>63</v>
      </c>
      <c r="B119" s="81" t="s">
        <v>64</v>
      </c>
      <c r="C119" s="81"/>
      <c r="D119" s="81"/>
      <c r="E119" s="81"/>
      <c r="F119" s="81"/>
      <c r="G119" s="81"/>
      <c r="H119" s="81"/>
      <c r="I119" s="81"/>
      <c r="J119" s="81"/>
    </row>
    <row r="121" spans="2:9" ht="49.5" customHeight="1">
      <c r="B121" s="82" t="s">
        <v>65</v>
      </c>
      <c r="C121" s="82"/>
      <c r="D121" s="82"/>
      <c r="E121" s="82"/>
      <c r="F121" s="82"/>
      <c r="G121" s="82"/>
      <c r="H121" s="82"/>
      <c r="I121" s="82"/>
    </row>
    <row r="122" spans="2:9" ht="39.75" customHeight="1">
      <c r="B122" s="82" t="s">
        <v>66</v>
      </c>
      <c r="C122" s="82"/>
      <c r="D122" s="82"/>
      <c r="E122" s="82"/>
      <c r="F122" s="82"/>
      <c r="G122" s="82"/>
      <c r="H122" s="82"/>
      <c r="I122" s="82"/>
    </row>
    <row r="123" spans="2:9" ht="15">
      <c r="B123" s="83" t="s">
        <v>67</v>
      </c>
      <c r="C123" s="83"/>
      <c r="D123" s="83"/>
      <c r="E123" s="83"/>
      <c r="F123" s="83"/>
      <c r="G123" s="83"/>
      <c r="H123" s="83"/>
      <c r="I123" s="83"/>
    </row>
    <row r="124" spans="2:9" ht="34.5" customHeight="1">
      <c r="B124" s="76" t="s">
        <v>68</v>
      </c>
      <c r="C124" s="77"/>
      <c r="D124" s="77"/>
      <c r="E124" s="77"/>
      <c r="F124" s="77"/>
      <c r="G124" s="77"/>
      <c r="H124" s="77"/>
      <c r="I124" s="77"/>
    </row>
    <row r="125" spans="2:9" ht="34.5" customHeight="1">
      <c r="B125" s="76" t="s">
        <v>69</v>
      </c>
      <c r="C125" s="77"/>
      <c r="D125" s="77"/>
      <c r="E125" s="77"/>
      <c r="F125" s="77"/>
      <c r="G125" s="77"/>
      <c r="H125" s="77"/>
      <c r="I125" s="77"/>
    </row>
    <row r="126" spans="2:9" ht="21.75" customHeight="1">
      <c r="B126" s="76" t="s">
        <v>70</v>
      </c>
      <c r="C126" s="77"/>
      <c r="D126" s="77"/>
      <c r="E126" s="77"/>
      <c r="F126" s="77"/>
      <c r="G126" s="77"/>
      <c r="H126" s="77"/>
      <c r="I126" s="77"/>
    </row>
    <row r="128" spans="2:3" ht="15">
      <c r="B128" s="2" t="s">
        <v>49</v>
      </c>
      <c r="C128" s="2" t="s">
        <v>1</v>
      </c>
    </row>
    <row r="129" spans="2:3" ht="15">
      <c r="B129" s="3" t="s">
        <v>75</v>
      </c>
      <c r="C129" s="30" t="s">
        <v>71</v>
      </c>
    </row>
    <row r="130" spans="1:3" ht="15">
      <c r="A130" s="35">
        <v>1</v>
      </c>
      <c r="B130" s="32"/>
      <c r="C130" s="40"/>
    </row>
    <row r="131" spans="1:3" ht="15">
      <c r="A131" s="35">
        <v>2</v>
      </c>
      <c r="B131" s="12">
        <f aca="true" t="shared" si="6" ref="B130:C144">1/B89</f>
        <v>801.0215827338129</v>
      </c>
      <c r="C131" s="12">
        <f t="shared" si="6"/>
        <v>374.2537454441421</v>
      </c>
    </row>
    <row r="132" spans="1:3" ht="15">
      <c r="A132" s="35">
        <v>3</v>
      </c>
      <c r="B132" s="12">
        <f t="shared" si="6"/>
        <v>400.51079136690646</v>
      </c>
      <c r="C132" s="12">
        <f t="shared" si="6"/>
        <v>171.67809677802987</v>
      </c>
    </row>
    <row r="133" spans="1:3" ht="15">
      <c r="A133" s="35">
        <v>4</v>
      </c>
      <c r="B133" s="12">
        <f t="shared" si="6"/>
        <v>200.25539568345323</v>
      </c>
      <c r="C133" s="12">
        <f t="shared" si="6"/>
        <v>83.67897844941454</v>
      </c>
    </row>
    <row r="134" spans="1:3" ht="15">
      <c r="A134" s="35">
        <v>5</v>
      </c>
      <c r="B134" s="12">
        <f t="shared" si="6"/>
        <v>133.50359712230215</v>
      </c>
      <c r="C134" s="12">
        <f t="shared" si="6"/>
        <v>54.50703227018962</v>
      </c>
    </row>
    <row r="135" spans="1:3" ht="15">
      <c r="A135" s="35">
        <v>6</v>
      </c>
      <c r="B135" s="12">
        <f t="shared" si="6"/>
        <v>100.12769784172662</v>
      </c>
      <c r="C135" s="12">
        <f t="shared" si="6"/>
        <v>40.863303643743954</v>
      </c>
    </row>
    <row r="136" spans="1:3" ht="15">
      <c r="A136" s="35">
        <v>7</v>
      </c>
      <c r="B136" s="12">
        <f t="shared" si="6"/>
        <v>80.10215827338129</v>
      </c>
      <c r="C136" s="12">
        <f t="shared" si="6"/>
        <v>34.03524808712394</v>
      </c>
    </row>
    <row r="137" spans="1:3" ht="15">
      <c r="A137" s="35">
        <v>8</v>
      </c>
      <c r="B137" s="12">
        <f t="shared" si="6"/>
        <v>53.40143884892086</v>
      </c>
      <c r="C137" s="12">
        <f t="shared" si="6"/>
        <v>20.7626505995459</v>
      </c>
    </row>
    <row r="138" spans="1:3" ht="15">
      <c r="A138" s="35">
        <v>9</v>
      </c>
      <c r="B138" s="12">
        <f t="shared" si="6"/>
        <v>40.051079136690646</v>
      </c>
      <c r="C138" s="12">
        <f t="shared" si="6"/>
        <v>17.35447657170523</v>
      </c>
    </row>
    <row r="139" spans="1:3" ht="15">
      <c r="A139" s="35">
        <v>10</v>
      </c>
      <c r="B139" s="12">
        <f t="shared" si="6"/>
        <v>20.025539568345323</v>
      </c>
      <c r="C139" s="12">
        <f t="shared" si="6"/>
        <v>3.7995576660083654</v>
      </c>
    </row>
    <row r="140" spans="1:3" ht="15">
      <c r="A140" s="35">
        <v>11</v>
      </c>
      <c r="B140" s="12">
        <f t="shared" si="6"/>
        <v>13.350359712230215</v>
      </c>
      <c r="C140" s="12">
        <f t="shared" si="6"/>
        <v>2.4839137575530925</v>
      </c>
    </row>
    <row r="141" spans="1:3" ht="15">
      <c r="A141" s="35">
        <v>12</v>
      </c>
      <c r="B141" s="12">
        <f t="shared" si="6"/>
        <v>10.012769784172662</v>
      </c>
      <c r="C141" s="12">
        <f t="shared" si="6"/>
        <v>2.1372090953902907</v>
      </c>
    </row>
    <row r="142" spans="1:3" ht="15">
      <c r="A142" s="35">
        <v>13</v>
      </c>
      <c r="B142" s="12">
        <f t="shared" si="6"/>
        <v>8.01021582733813</v>
      </c>
      <c r="C142" s="12">
        <f t="shared" si="6"/>
        <v>1.8873931073685724</v>
      </c>
    </row>
    <row r="143" spans="1:3" ht="15">
      <c r="A143" s="35">
        <v>14</v>
      </c>
      <c r="B143" s="12">
        <f t="shared" si="6"/>
        <v>5.340143884892086</v>
      </c>
      <c r="C143" s="12">
        <f t="shared" si="6"/>
        <v>1.45937928838901</v>
      </c>
    </row>
    <row r="144" spans="1:3" ht="15">
      <c r="A144" s="35">
        <v>15</v>
      </c>
      <c r="B144" s="12">
        <f t="shared" si="6"/>
        <v>4.005107913669065</v>
      </c>
      <c r="C144" s="12">
        <f t="shared" si="6"/>
        <v>1.2964052070150478</v>
      </c>
    </row>
    <row r="146" spans="2:3" ht="15">
      <c r="B146" s="5" t="s">
        <v>4</v>
      </c>
      <c r="C146" s="6">
        <f>SLOPE(C131:C144,B131:B144)</f>
        <v>0.4638889282666394</v>
      </c>
    </row>
    <row r="147" spans="2:3" ht="15">
      <c r="B147" s="5" t="s">
        <v>5</v>
      </c>
      <c r="C147" s="6">
        <f>INTERCEPT(C131:C144,B131:B144)</f>
        <v>-4.081716605757713</v>
      </c>
    </row>
    <row r="149" spans="2:3" ht="18">
      <c r="B149" s="47" t="s">
        <v>72</v>
      </c>
      <c r="C149" s="65">
        <f>1/C147</f>
        <v>-0.24499496084304076</v>
      </c>
    </row>
    <row r="150" spans="2:3" ht="18">
      <c r="B150" s="47" t="s">
        <v>73</v>
      </c>
      <c r="C150" s="65">
        <f>+C146*C149</f>
        <v>-0.11365044981620546</v>
      </c>
    </row>
  </sheetData>
  <sheetProtection/>
  <mergeCells count="33">
    <mergeCell ref="A1:J1"/>
    <mergeCell ref="B11:C12"/>
    <mergeCell ref="F11:F12"/>
    <mergeCell ref="G11:G12"/>
    <mergeCell ref="B18:J18"/>
    <mergeCell ref="B20:I21"/>
    <mergeCell ref="B77:I80"/>
    <mergeCell ref="B22:I22"/>
    <mergeCell ref="B23:I23"/>
    <mergeCell ref="B25:B27"/>
    <mergeCell ref="C25:D25"/>
    <mergeCell ref="F25:I27"/>
    <mergeCell ref="B45:J45"/>
    <mergeCell ref="B104:B107"/>
    <mergeCell ref="C104:C107"/>
    <mergeCell ref="B109:B114"/>
    <mergeCell ref="C109:C114"/>
    <mergeCell ref="E110:I117"/>
    <mergeCell ref="B47:I49"/>
    <mergeCell ref="B51:C51"/>
    <mergeCell ref="B71:J71"/>
    <mergeCell ref="B73:I74"/>
    <mergeCell ref="B75:I76"/>
    <mergeCell ref="B126:I126"/>
    <mergeCell ref="B3:D3"/>
    <mergeCell ref="B119:J119"/>
    <mergeCell ref="B121:I121"/>
    <mergeCell ref="B122:I122"/>
    <mergeCell ref="B123:I123"/>
    <mergeCell ref="B124:I124"/>
    <mergeCell ref="B125:I125"/>
    <mergeCell ref="B81:I82"/>
    <mergeCell ref="B83:I8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dcterms:created xsi:type="dcterms:W3CDTF">2016-12-02T15:51:21Z</dcterms:created>
  <dcterms:modified xsi:type="dcterms:W3CDTF">2016-12-03T11:17:29Z</dcterms:modified>
  <cp:category/>
  <cp:version/>
  <cp:contentType/>
  <cp:contentStatus/>
</cp:coreProperties>
</file>