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225" windowWidth="9135" windowHeight="3990" firstSheet="5" activeTab="5"/>
  </bookViews>
  <sheets>
    <sheet name="dati STD NaOH" sheetId="1" r:id="rId1"/>
    <sheet name="corr.  STD NaOH" sheetId="2" r:id="rId2"/>
    <sheet name="relazione STD NaOH" sheetId="3" r:id="rId3"/>
    <sheet name="dati STD HCl" sheetId="4" r:id="rId4"/>
    <sheet name="corr. STD HCl" sheetId="5" r:id="rId5"/>
    <sheet name="POTASSIO" sheetId="6" r:id="rId6"/>
  </sheets>
  <definedNames>
    <definedName name="_xlnm.Print_Area" localSheetId="1">'corr.  STD NaOH'!$A$1:$K$41</definedName>
    <definedName name="_xlnm.Print_Area" localSheetId="4">'corr. STD HCl'!$A$1:$M$29</definedName>
    <definedName name="_xlnm.Print_Area" localSheetId="3">'dati STD HCl'!$A$1:$H$29</definedName>
    <definedName name="_xlnm.Print_Area" localSheetId="0">'dati STD NaOH'!$A$1:$H$29</definedName>
    <definedName name="_xlnm.Print_Area" localSheetId="5">'POTASSIO'!$A$1:$B$10</definedName>
    <definedName name="_xlnm.Print_Area" localSheetId="2">'relazione STD NaOH'!$A$1:$P$30</definedName>
  </definedNames>
  <calcPr fullCalcOnLoad="1"/>
</workbook>
</file>

<file path=xl/sharedStrings.xml><?xml version="1.0" encoding="utf-8"?>
<sst xmlns="http://schemas.openxmlformats.org/spreadsheetml/2006/main" count="247" uniqueCount="83">
  <si>
    <t>volume titolato</t>
  </si>
  <si>
    <t>volume titolante</t>
  </si>
  <si>
    <t>VOTO</t>
  </si>
  <si>
    <t>analisi terminata il</t>
  </si>
  <si>
    <t>INDICATORE</t>
  </si>
  <si>
    <t>volume totale di soluzione                 (mL)</t>
  </si>
  <si>
    <t>volume di soluzione prelevato per ogni titolazione                     (mL)</t>
  </si>
  <si>
    <t>mL</t>
  </si>
  <si>
    <t xml:space="preserve">media </t>
  </si>
  <si>
    <t>deviazione standard</t>
  </si>
  <si>
    <t>SOLUZIONE DI STANDARD PRIMARIO</t>
  </si>
  <si>
    <t>volume medio di NaOH al punto di fine titolazione                                (mL)</t>
  </si>
  <si>
    <t>SOLUZIONE  A TITOLO APPROSSIMATO</t>
  </si>
  <si>
    <t>volume medio di HCl al punto di fine titolazione                                (mL)</t>
  </si>
  <si>
    <t>PREPARAZIONE E STANDARDIZZAZIONE DI NaOH 0,10 M</t>
  </si>
  <si>
    <t>PREPARAZIONE E STANDARDIZZAZIONE DI HCl 0,10 M</t>
  </si>
  <si>
    <t>volume totale titolante</t>
  </si>
  <si>
    <t>M accurata NaOH</t>
  </si>
  <si>
    <t>g</t>
  </si>
  <si>
    <t>mol/L</t>
  </si>
  <si>
    <r>
      <t>massa di Na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CO</t>
    </r>
    <r>
      <rPr>
        <b/>
        <vertAlign val="subscript"/>
        <sz val="12"/>
        <rFont val="Arial"/>
        <family val="2"/>
      </rPr>
      <t>3</t>
    </r>
    <r>
      <rPr>
        <b/>
        <sz val="12"/>
        <rFont val="Arial"/>
        <family val="2"/>
      </rPr>
      <t xml:space="preserve"> al ________ % m/m pesata                                        (g)</t>
    </r>
  </si>
  <si>
    <t>massa pura</t>
  </si>
  <si>
    <t xml:space="preserve">mol </t>
  </si>
  <si>
    <t>moli titolato al p.f.t.</t>
  </si>
  <si>
    <t xml:space="preserve">massa SDT 1° pesata (impura)               </t>
  </si>
  <si>
    <t>M accurata HCl</t>
  </si>
  <si>
    <t>DATI SPERIMENTALI</t>
  </si>
  <si>
    <t>CALCOLI</t>
  </si>
  <si>
    <t>moli STD 1° al p.f.t.</t>
  </si>
  <si>
    <t>f.c.                            NaOH</t>
  </si>
  <si>
    <t>f.c.                            HCl</t>
  </si>
  <si>
    <t xml:space="preserve">PREPARAZIONE E STANDARDIZZAZIONE DI NaOH 0,1 M                                                                                      </t>
  </si>
  <si>
    <t xml:space="preserve">PREPARAZIONE E STANDARDIZZAZIONE DI HCl 0,1 M                                                                                      </t>
  </si>
  <si>
    <t>STUDENTE</t>
  </si>
  <si>
    <t xml:space="preserve">PREPARAZIONE E STANDARDIZZAZIONE DI UNA SOLUZIONE DI NaOH 0,1 M                                                                                      </t>
  </si>
  <si>
    <t>Standard Primario Ftalato Acido di Potassio</t>
  </si>
  <si>
    <t>Relazioni</t>
  </si>
  <si>
    <t>titolo</t>
  </si>
  <si>
    <t>PUNTEGGIO</t>
  </si>
  <si>
    <t>PUNTEGGIO  IN  CENTESIMI</t>
  </si>
  <si>
    <t>dati</t>
  </si>
  <si>
    <t>calcoli</t>
  </si>
  <si>
    <t>reazione</t>
  </si>
  <si>
    <t>5 indicatori</t>
  </si>
  <si>
    <t>indicatore scelto</t>
  </si>
  <si>
    <t>CONSEGNA  QUADERNO</t>
  </si>
  <si>
    <t>massa di Ftalato acido di potassio al 99,5% m/m pesata                                        (g)</t>
  </si>
  <si>
    <t xml:space="preserve">grafico </t>
  </si>
  <si>
    <t>Bacchi</t>
  </si>
  <si>
    <t>Barchetti</t>
  </si>
  <si>
    <t>Barrera</t>
  </si>
  <si>
    <t>Boldrini</t>
  </si>
  <si>
    <t>Campani</t>
  </si>
  <si>
    <t>Cangiano</t>
  </si>
  <si>
    <t>Caruso</t>
  </si>
  <si>
    <t>Galanti</t>
  </si>
  <si>
    <t>Ghirardelli</t>
  </si>
  <si>
    <t>Imbeni</t>
  </si>
  <si>
    <t>Lanzoni</t>
  </si>
  <si>
    <t>Menozzi</t>
  </si>
  <si>
    <t>Muratori</t>
  </si>
  <si>
    <t>Oleari</t>
  </si>
  <si>
    <t>Palamà</t>
  </si>
  <si>
    <t>Pilia</t>
  </si>
  <si>
    <t>Rogolino</t>
  </si>
  <si>
    <t>Savoia</t>
  </si>
  <si>
    <t>Silvestri</t>
  </si>
  <si>
    <t>Tassi</t>
  </si>
  <si>
    <t>Vaccari</t>
  </si>
  <si>
    <t>Valenti</t>
  </si>
  <si>
    <t>Veronesi</t>
  </si>
  <si>
    <t>Zanni</t>
  </si>
  <si>
    <t>seconda soluzione</t>
  </si>
  <si>
    <t>Campione 1</t>
  </si>
  <si>
    <t>ppm</t>
  </si>
  <si>
    <t>POTASSIO</t>
  </si>
  <si>
    <t>Campione 2</t>
  </si>
  <si>
    <t>Campione 3</t>
  </si>
  <si>
    <t>sommatoria quadrati scarti</t>
  </si>
  <si>
    <t>N - 1</t>
  </si>
  <si>
    <t>scarti</t>
  </si>
  <si>
    <r>
      <t>scarti</t>
    </r>
    <r>
      <rPr>
        <b/>
        <vertAlign val="superscript"/>
        <sz val="12"/>
        <rFont val="Arial"/>
        <family val="2"/>
      </rPr>
      <t>2</t>
    </r>
  </si>
  <si>
    <t>stima deviazione standard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</si>
</sst>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e &quot;\ #,##0;\-&quot;e &quot;\ #,##0"/>
    <numFmt numFmtId="177" formatCode="&quot;e &quot;\ #,##0;[Red]\-&quot;e &quot;\ #,##0"/>
    <numFmt numFmtId="178" formatCode="&quot;e &quot;\ #,##0.00;\-&quot;e &quot;\ #,##0.00"/>
    <numFmt numFmtId="179" formatCode="&quot;e &quot;\ #,##0.00;[Red]\-&quot;e &quot;\ #,##0.00"/>
    <numFmt numFmtId="180" formatCode="_-&quot;e &quot;\ * #,##0_-;\-&quot;e &quot;\ * #,##0_-;_-&quot;e &quot;\ * &quot;-&quot;_-;_-@_-"/>
    <numFmt numFmtId="181" formatCode="_-&quot;e &quot;\ * #,##0.00_-;\-&quot;e &quot;\ * #,##0.00_-;_-&quot;e &quot;\ * &quot;-&quot;??_-;_-@_-"/>
    <numFmt numFmtId="182" formatCode="0.00000"/>
    <numFmt numFmtId="183" formatCode="0.000"/>
    <numFmt numFmtId="184" formatCode="0.000000"/>
    <numFmt numFmtId="185" formatCode="0.0000"/>
    <numFmt numFmtId="186" formatCode="0.0"/>
    <numFmt numFmtId="187" formatCode="d\ mmm\ yy"/>
    <numFmt numFmtId="188" formatCode="d\ mmmm\ yy"/>
    <numFmt numFmtId="189" formatCode="0.00000000"/>
    <numFmt numFmtId="190" formatCode="0.0000000"/>
    <numFmt numFmtId="191" formatCode="d\ mmmm\ yyyy"/>
    <numFmt numFmtId="192" formatCode="d\ mmm\ yyyy"/>
    <numFmt numFmtId="193" formatCode="0.000000000"/>
    <numFmt numFmtId="194" formatCode="#,##0.0;[Red]\-#,##0.0"/>
    <numFmt numFmtId="195" formatCode="dd\ mmm\ yy"/>
    <numFmt numFmtId="196" formatCode="dd\ mmm\ yyyy"/>
    <numFmt numFmtId="197" formatCode="d/m/yy"/>
    <numFmt numFmtId="198" formatCode="0.0E+00"/>
    <numFmt numFmtId="199" formatCode="0.0000000000"/>
    <numFmt numFmtId="200" formatCode="0.E+0"/>
    <numFmt numFmtId="201" formatCode="0.0.E+0"/>
    <numFmt numFmtId="202" formatCode="0.0\ \ E+0"/>
    <numFmt numFmtId="203" formatCode="0.0000E+00"/>
    <numFmt numFmtId="204" formatCode="0.000E+00"/>
    <numFmt numFmtId="205" formatCode="d\ mm\ yy"/>
    <numFmt numFmtId="206" formatCode="[$-410]dddd\ d\ mmmm\ yyyy"/>
    <numFmt numFmtId="207" formatCode="dd/mm/yy;@"/>
    <numFmt numFmtId="208" formatCode="&quot;Sì&quot;;&quot;Sì&quot;;&quot;No&quot;"/>
    <numFmt numFmtId="209" formatCode="&quot;Vero&quot;;&quot;Vero&quot;;&quot;Falso&quot;"/>
    <numFmt numFmtId="210" formatCode="&quot;Attivo&quot;;&quot;Attivo&quot;;&quot;Disattivo&quot;"/>
    <numFmt numFmtId="211" formatCode="d/m"/>
    <numFmt numFmtId="212" formatCode="mmm\-yyyy"/>
    <numFmt numFmtId="213" formatCode="0E+00"/>
    <numFmt numFmtId="214" formatCode="dd\ mmmm\ yyyy"/>
    <numFmt numFmtId="215" formatCode="0.00E+0"/>
    <numFmt numFmtId="216" formatCode="0.00000000000"/>
    <numFmt numFmtId="217" formatCode="0.000000000000"/>
    <numFmt numFmtId="218" formatCode="0.0000000000000"/>
    <numFmt numFmtId="219" formatCode="0.00000000000000"/>
    <numFmt numFmtId="220" formatCode="0.00000000000000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bscript"/>
      <sz val="12"/>
      <name val="Arial"/>
      <family val="2"/>
    </font>
    <font>
      <sz val="16"/>
      <name val="Arial"/>
      <family val="2"/>
    </font>
    <font>
      <b/>
      <sz val="12"/>
      <color indexed="12"/>
      <name val="Verdana"/>
      <family val="2"/>
    </font>
    <font>
      <b/>
      <sz val="11"/>
      <name val="Arial"/>
      <family val="2"/>
    </font>
    <font>
      <sz val="24"/>
      <color indexed="10"/>
      <name val="Arial Black"/>
      <family val="2"/>
    </font>
    <font>
      <sz val="14"/>
      <name val="Arial"/>
      <family val="2"/>
    </font>
    <font>
      <sz val="11"/>
      <name val="Arial"/>
      <family val="2"/>
    </font>
    <font>
      <sz val="22"/>
      <color indexed="10"/>
      <name val="Arial Black"/>
      <family val="2"/>
    </font>
    <font>
      <sz val="16"/>
      <color indexed="10"/>
      <name val="Arial Black"/>
      <family val="2"/>
    </font>
    <font>
      <sz val="8"/>
      <name val="Arial"/>
      <family val="2"/>
    </font>
    <font>
      <sz val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0"/>
      <color indexed="10"/>
      <name val="Arial Black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Arial"/>
      <family val="2"/>
    </font>
    <font>
      <b/>
      <sz val="12"/>
      <color rgb="FF0000FF"/>
      <name val="Arial"/>
      <family val="2"/>
    </font>
    <font>
      <sz val="20"/>
      <color rgb="FFFF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85" fontId="0" fillId="0" borderId="0" xfId="0" applyNumberFormat="1" applyBorder="1" applyAlignment="1">
      <alignment horizontal="center" vertical="center"/>
    </xf>
    <xf numFmtId="186" fontId="0" fillId="0" borderId="0" xfId="0" applyNumberFormat="1" applyBorder="1" applyAlignment="1">
      <alignment horizontal="center" vertical="center"/>
    </xf>
    <xf numFmtId="18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3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/>
    </xf>
    <xf numFmtId="185" fontId="4" fillId="0" borderId="12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justify" vertical="center" wrapText="1"/>
    </xf>
    <xf numFmtId="1" fontId="0" fillId="0" borderId="0" xfId="0" applyNumberFormat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1" fontId="7" fillId="0" borderId="10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3" fillId="0" borderId="10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0" fontId="5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1" fontId="13" fillId="0" borderId="10" xfId="48" applyNumberFormat="1" applyFont="1" applyFill="1" applyBorder="1" applyAlignment="1">
      <alignment horizontal="right" vertical="center"/>
      <protection/>
    </xf>
    <xf numFmtId="1" fontId="14" fillId="0" borderId="10" xfId="48" applyNumberFormat="1" applyFont="1" applyFill="1" applyBorder="1" applyAlignment="1">
      <alignment horizontal="right" vertical="center"/>
      <protection/>
    </xf>
    <xf numFmtId="0" fontId="14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183" fontId="21" fillId="0" borderId="0" xfId="0" applyNumberFormat="1" applyFont="1" applyBorder="1" applyAlignment="1">
      <alignment horizontal="center" vertical="center"/>
    </xf>
    <xf numFmtId="185" fontId="21" fillId="0" borderId="0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87" fontId="21" fillId="0" borderId="10" xfId="0" applyNumberFormat="1" applyFont="1" applyFill="1" applyBorder="1" applyAlignment="1">
      <alignment horizontal="centerContinuous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textRotation="90" wrapText="1"/>
    </xf>
    <xf numFmtId="0" fontId="13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86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85" fontId="14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185" fontId="14" fillId="0" borderId="10" xfId="0" applyNumberFormat="1" applyFont="1" applyFill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0" fontId="23" fillId="0" borderId="15" xfId="0" applyFont="1" applyFill="1" applyBorder="1" applyAlignment="1">
      <alignment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86" fontId="61" fillId="0" borderId="10" xfId="0" applyNumberFormat="1" applyFont="1" applyFill="1" applyBorder="1" applyAlignment="1">
      <alignment horizontal="center" vertical="center"/>
    </xf>
    <xf numFmtId="183" fontId="62" fillId="0" borderId="13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183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justify" vertical="center" wrapText="1"/>
    </xf>
    <xf numFmtId="186" fontId="21" fillId="0" borderId="0" xfId="0" applyNumberFormat="1" applyFont="1" applyBorder="1" applyAlignment="1">
      <alignment horizontal="center" vertical="center"/>
    </xf>
    <xf numFmtId="185" fontId="4" fillId="34" borderId="12" xfId="0" applyNumberFormat="1" applyFont="1" applyFill="1" applyBorder="1" applyAlignment="1">
      <alignment horizontal="center" vertical="center"/>
    </xf>
    <xf numFmtId="182" fontId="4" fillId="0" borderId="12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textRotation="90" wrapText="1"/>
    </xf>
    <xf numFmtId="0" fontId="18" fillId="0" borderId="2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0" xfId="0" applyFont="1" applyFill="1" applyBorder="1" applyAlignment="1">
      <alignment horizontal="center" vertical="center" textRotation="90"/>
    </xf>
    <xf numFmtId="0" fontId="19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185" fontId="62" fillId="0" borderId="10" xfId="0" applyNumberFormat="1" applyFont="1" applyFill="1" applyBorder="1" applyAlignment="1">
      <alignment horizontal="right" vertical="center"/>
    </xf>
    <xf numFmtId="11" fontId="7" fillId="0" borderId="10" xfId="0" applyNumberFormat="1" applyFont="1" applyBorder="1" applyAlignment="1">
      <alignment horizontal="center" vertical="center"/>
    </xf>
    <xf numFmtId="185" fontId="62" fillId="0" borderId="21" xfId="0" applyNumberFormat="1" applyFont="1" applyFill="1" applyBorder="1" applyAlignment="1">
      <alignment horizontal="right" vertical="center"/>
    </xf>
    <xf numFmtId="185" fontId="62" fillId="0" borderId="23" xfId="0" applyNumberFormat="1" applyFont="1" applyFill="1" applyBorder="1" applyAlignment="1">
      <alignment horizontal="right" vertical="center"/>
    </xf>
    <xf numFmtId="185" fontId="62" fillId="0" borderId="13" xfId="0" applyNumberFormat="1" applyFont="1" applyFill="1" applyBorder="1" applyAlignment="1">
      <alignment horizontal="right" vertical="center"/>
    </xf>
    <xf numFmtId="185" fontId="62" fillId="0" borderId="17" xfId="0" applyNumberFormat="1" applyFont="1" applyFill="1" applyBorder="1" applyAlignment="1">
      <alignment horizontal="right" vertical="center"/>
    </xf>
    <xf numFmtId="185" fontId="62" fillId="0" borderId="18" xfId="0" applyNumberFormat="1" applyFont="1" applyFill="1" applyBorder="1" applyAlignment="1">
      <alignment horizontal="right" vertical="center"/>
    </xf>
    <xf numFmtId="185" fontId="62" fillId="0" borderId="12" xfId="0" applyNumberFormat="1" applyFont="1" applyFill="1" applyBorder="1" applyAlignment="1">
      <alignment horizontal="right" vertical="center"/>
    </xf>
    <xf numFmtId="184" fontId="62" fillId="0" borderId="12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00"/>
      <rgbColor rgb="00FFFFCC"/>
      <rgbColor rgb="00A6CAF0"/>
      <rgbColor rgb="00CC9CCC"/>
      <rgbColor rgb="00CC99FF"/>
      <rgbColor rgb="00FFCCFF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="80" zoomScaleNormal="80" zoomScalePageLayoutView="0" workbookViewId="0" topLeftCell="A1">
      <selection activeCell="A6" sqref="A6:B29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6" width="20.7109375" style="0" customWidth="1"/>
    <col min="7" max="7" width="25.7109375" style="0" customWidth="1"/>
    <col min="8" max="8" width="15.7109375" style="0" customWidth="1"/>
  </cols>
  <sheetData>
    <row r="1" spans="1:8" s="6" customFormat="1" ht="39.75" customHeight="1">
      <c r="A1" s="83" t="s">
        <v>14</v>
      </c>
      <c r="B1" s="83"/>
      <c r="C1" s="83"/>
      <c r="D1" s="83"/>
      <c r="E1" s="83"/>
      <c r="F1" s="83"/>
      <c r="G1" s="83"/>
      <c r="H1" s="83"/>
    </row>
    <row r="2" spans="1:5" s="6" customFormat="1" ht="39.75" customHeight="1">
      <c r="A2" s="28"/>
      <c r="B2" s="17"/>
      <c r="C2" s="28"/>
      <c r="E2" s="7"/>
    </row>
    <row r="3" spans="1:5" s="6" customFormat="1" ht="18" customHeight="1">
      <c r="A3" s="7"/>
      <c r="C3" s="8"/>
      <c r="D3" s="8"/>
      <c r="E3" s="7"/>
    </row>
    <row r="4" spans="1:8" ht="60" customHeight="1">
      <c r="A4" s="84" t="s">
        <v>33</v>
      </c>
      <c r="B4" s="84"/>
      <c r="C4" s="85" t="s">
        <v>10</v>
      </c>
      <c r="D4" s="86"/>
      <c r="E4" s="87"/>
      <c r="F4" s="88" t="s">
        <v>4</v>
      </c>
      <c r="G4" s="9" t="s">
        <v>12</v>
      </c>
      <c r="H4" s="90" t="s">
        <v>3</v>
      </c>
    </row>
    <row r="5" spans="1:8" ht="79.5" customHeight="1">
      <c r="A5" s="84"/>
      <c r="B5" s="84"/>
      <c r="C5" s="27" t="s">
        <v>46</v>
      </c>
      <c r="D5" s="27" t="s">
        <v>5</v>
      </c>
      <c r="E5" s="27" t="s">
        <v>6</v>
      </c>
      <c r="F5" s="89"/>
      <c r="G5" s="27" t="s">
        <v>11</v>
      </c>
      <c r="H5" s="91"/>
    </row>
    <row r="6" spans="1:8" s="16" customFormat="1" ht="45" customHeight="1">
      <c r="A6" s="47">
        <v>1</v>
      </c>
      <c r="B6" s="42" t="s">
        <v>48</v>
      </c>
      <c r="C6" s="48"/>
      <c r="D6" s="11"/>
      <c r="E6" s="11"/>
      <c r="F6" s="66"/>
      <c r="G6" s="11"/>
      <c r="H6" s="11"/>
    </row>
    <row r="7" spans="1:8" s="16" customFormat="1" ht="45" customHeight="1">
      <c r="A7" s="47">
        <v>2</v>
      </c>
      <c r="B7" s="42" t="s">
        <v>49</v>
      </c>
      <c r="C7" s="48"/>
      <c r="D7" s="11"/>
      <c r="E7" s="11"/>
      <c r="F7" s="66"/>
      <c r="G7" s="11"/>
      <c r="H7" s="11"/>
    </row>
    <row r="8" spans="1:8" s="16" customFormat="1" ht="45" customHeight="1">
      <c r="A8" s="47">
        <v>3</v>
      </c>
      <c r="B8" s="42" t="s">
        <v>50</v>
      </c>
      <c r="C8" s="48"/>
      <c r="D8" s="11"/>
      <c r="E8" s="11"/>
      <c r="F8" s="66"/>
      <c r="G8" s="11"/>
      <c r="H8" s="11"/>
    </row>
    <row r="9" spans="1:8" s="16" customFormat="1" ht="45" customHeight="1">
      <c r="A9" s="47">
        <v>4</v>
      </c>
      <c r="B9" s="42" t="s">
        <v>51</v>
      </c>
      <c r="C9" s="48"/>
      <c r="D9" s="11"/>
      <c r="E9" s="11"/>
      <c r="F9" s="66"/>
      <c r="G9" s="11"/>
      <c r="H9" s="11"/>
    </row>
    <row r="10" spans="1:8" s="16" customFormat="1" ht="45" customHeight="1">
      <c r="A10" s="47">
        <v>5</v>
      </c>
      <c r="B10" s="42" t="s">
        <v>52</v>
      </c>
      <c r="C10" s="48"/>
      <c r="D10" s="11"/>
      <c r="E10" s="11"/>
      <c r="F10" s="66"/>
      <c r="G10" s="11"/>
      <c r="H10" s="11"/>
    </row>
    <row r="11" spans="1:8" s="16" customFormat="1" ht="45" customHeight="1">
      <c r="A11" s="47">
        <v>6</v>
      </c>
      <c r="B11" s="42" t="s">
        <v>53</v>
      </c>
      <c r="C11" s="48"/>
      <c r="D11" s="11"/>
      <c r="E11" s="11"/>
      <c r="F11" s="66"/>
      <c r="G11" s="11"/>
      <c r="H11" s="11"/>
    </row>
    <row r="12" spans="1:8" s="16" customFormat="1" ht="45" customHeight="1">
      <c r="A12" s="47">
        <v>7</v>
      </c>
      <c r="B12" s="42" t="s">
        <v>54</v>
      </c>
      <c r="C12" s="65"/>
      <c r="D12" s="11"/>
      <c r="E12" s="11"/>
      <c r="F12" s="66"/>
      <c r="G12" s="11"/>
      <c r="H12" s="11"/>
    </row>
    <row r="13" spans="1:8" s="16" customFormat="1" ht="45" customHeight="1">
      <c r="A13" s="47">
        <v>8</v>
      </c>
      <c r="B13" s="42" t="s">
        <v>55</v>
      </c>
      <c r="C13" s="48"/>
      <c r="D13" s="11"/>
      <c r="E13" s="11"/>
      <c r="F13" s="66"/>
      <c r="G13" s="11"/>
      <c r="H13" s="11"/>
    </row>
    <row r="14" spans="1:8" s="16" customFormat="1" ht="45" customHeight="1">
      <c r="A14" s="47">
        <v>9</v>
      </c>
      <c r="B14" s="42" t="s">
        <v>56</v>
      </c>
      <c r="C14" s="48"/>
      <c r="D14" s="11"/>
      <c r="E14" s="11"/>
      <c r="F14" s="66"/>
      <c r="G14" s="11"/>
      <c r="H14" s="11"/>
    </row>
    <row r="15" spans="1:8" s="16" customFormat="1" ht="45" customHeight="1">
      <c r="A15" s="47">
        <v>10</v>
      </c>
      <c r="B15" s="42" t="s">
        <v>57</v>
      </c>
      <c r="C15" s="48"/>
      <c r="D15" s="11"/>
      <c r="E15" s="11"/>
      <c r="F15" s="66"/>
      <c r="G15" s="11"/>
      <c r="H15" s="11"/>
    </row>
    <row r="16" spans="1:8" s="16" customFormat="1" ht="45" customHeight="1">
      <c r="A16" s="47">
        <v>11</v>
      </c>
      <c r="B16" s="42" t="s">
        <v>58</v>
      </c>
      <c r="C16" s="64"/>
      <c r="D16" s="12"/>
      <c r="E16" s="12"/>
      <c r="F16" s="62"/>
      <c r="G16" s="12"/>
      <c r="H16" s="12"/>
    </row>
    <row r="17" spans="1:8" s="16" customFormat="1" ht="45" customHeight="1">
      <c r="A17" s="47">
        <v>12</v>
      </c>
      <c r="B17" s="42" t="s">
        <v>59</v>
      </c>
      <c r="C17" s="64"/>
      <c r="D17" s="12"/>
      <c r="E17" s="12"/>
      <c r="F17" s="62"/>
      <c r="G17" s="12"/>
      <c r="H17" s="12"/>
    </row>
    <row r="18" spans="1:8" s="16" customFormat="1" ht="45" customHeight="1">
      <c r="A18" s="47">
        <v>13</v>
      </c>
      <c r="B18" s="42" t="s">
        <v>60</v>
      </c>
      <c r="C18" s="64"/>
      <c r="D18" s="12"/>
      <c r="E18" s="12"/>
      <c r="F18" s="62"/>
      <c r="G18" s="12"/>
      <c r="H18" s="12"/>
    </row>
    <row r="19" spans="1:8" s="16" customFormat="1" ht="45" customHeight="1">
      <c r="A19" s="47">
        <v>14</v>
      </c>
      <c r="B19" s="42" t="s">
        <v>61</v>
      </c>
      <c r="C19" s="64"/>
      <c r="D19" s="12"/>
      <c r="E19" s="12"/>
      <c r="F19" s="62"/>
      <c r="G19" s="12"/>
      <c r="H19" s="12"/>
    </row>
    <row r="20" spans="1:8" s="16" customFormat="1" ht="45" customHeight="1">
      <c r="A20" s="47">
        <v>15</v>
      </c>
      <c r="B20" s="42" t="s">
        <v>62</v>
      </c>
      <c r="C20" s="64"/>
      <c r="D20" s="12"/>
      <c r="E20" s="12"/>
      <c r="F20" s="62"/>
      <c r="G20" s="12"/>
      <c r="H20" s="12"/>
    </row>
    <row r="21" spans="1:8" s="16" customFormat="1" ht="45" customHeight="1">
      <c r="A21" s="47">
        <v>16</v>
      </c>
      <c r="B21" s="42" t="s">
        <v>63</v>
      </c>
      <c r="C21" s="67"/>
      <c r="D21" s="12"/>
      <c r="E21" s="12"/>
      <c r="F21" s="62"/>
      <c r="G21" s="12"/>
      <c r="H21" s="12"/>
    </row>
    <row r="22" spans="1:8" s="16" customFormat="1" ht="45" customHeight="1">
      <c r="A22" s="47">
        <v>17</v>
      </c>
      <c r="B22" s="42" t="s">
        <v>64</v>
      </c>
      <c r="C22" s="64"/>
      <c r="D22" s="12"/>
      <c r="E22" s="12"/>
      <c r="F22" s="62"/>
      <c r="G22" s="12"/>
      <c r="H22" s="12"/>
    </row>
    <row r="23" spans="1:8" s="16" customFormat="1" ht="45" customHeight="1">
      <c r="A23" s="47">
        <v>18</v>
      </c>
      <c r="B23" s="42" t="s">
        <v>65</v>
      </c>
      <c r="C23" s="64"/>
      <c r="D23" s="12"/>
      <c r="E23" s="12"/>
      <c r="F23" s="62"/>
      <c r="G23" s="12"/>
      <c r="H23" s="12"/>
    </row>
    <row r="24" spans="1:8" s="16" customFormat="1" ht="45" customHeight="1">
      <c r="A24" s="47">
        <v>19</v>
      </c>
      <c r="B24" s="42" t="s">
        <v>66</v>
      </c>
      <c r="C24" s="64"/>
      <c r="D24" s="12"/>
      <c r="E24" s="12"/>
      <c r="F24" s="62"/>
      <c r="G24" s="12"/>
      <c r="H24" s="12"/>
    </row>
    <row r="25" spans="1:8" s="16" customFormat="1" ht="45" customHeight="1">
      <c r="A25" s="47">
        <v>20</v>
      </c>
      <c r="B25" s="42" t="s">
        <v>67</v>
      </c>
      <c r="C25" s="64"/>
      <c r="D25" s="12"/>
      <c r="E25" s="12"/>
      <c r="F25" s="62"/>
      <c r="G25" s="12"/>
      <c r="H25" s="12"/>
    </row>
    <row r="26" spans="1:8" s="16" customFormat="1" ht="45" customHeight="1">
      <c r="A26" s="47">
        <v>21</v>
      </c>
      <c r="B26" s="42" t="s">
        <v>68</v>
      </c>
      <c r="C26" s="64"/>
      <c r="D26" s="12"/>
      <c r="E26" s="12"/>
      <c r="F26" s="62"/>
      <c r="G26" s="12"/>
      <c r="H26" s="12"/>
    </row>
    <row r="27" spans="1:8" s="16" customFormat="1" ht="45" customHeight="1">
      <c r="A27" s="47">
        <v>22</v>
      </c>
      <c r="B27" s="42" t="s">
        <v>69</v>
      </c>
      <c r="C27" s="64"/>
      <c r="D27" s="12"/>
      <c r="E27" s="12"/>
      <c r="F27" s="62"/>
      <c r="G27" s="12"/>
      <c r="H27" s="12"/>
    </row>
    <row r="28" spans="1:8" s="16" customFormat="1" ht="45" customHeight="1">
      <c r="A28" s="47">
        <v>23</v>
      </c>
      <c r="B28" s="42" t="s">
        <v>70</v>
      </c>
      <c r="C28" s="64"/>
      <c r="D28" s="12"/>
      <c r="E28" s="12"/>
      <c r="F28" s="62"/>
      <c r="G28" s="12"/>
      <c r="H28" s="12"/>
    </row>
    <row r="29" spans="1:8" s="16" customFormat="1" ht="45" customHeight="1">
      <c r="A29" s="47">
        <v>24</v>
      </c>
      <c r="B29" s="42" t="s">
        <v>71</v>
      </c>
      <c r="C29" s="64"/>
      <c r="D29" s="12"/>
      <c r="E29" s="12"/>
      <c r="F29" s="62"/>
      <c r="G29" s="12"/>
      <c r="H29" s="12"/>
    </row>
  </sheetData>
  <sheetProtection/>
  <mergeCells count="5">
    <mergeCell ref="A1:H1"/>
    <mergeCell ref="A4:B5"/>
    <mergeCell ref="C4:E4"/>
    <mergeCell ref="F4:F5"/>
    <mergeCell ref="H4:H5"/>
  </mergeCells>
  <printOptions horizontalCentered="1"/>
  <pageMargins left="0" right="0" top="0.1968503937007874" bottom="0" header="0.5118110236220472" footer="0.5118110236220472"/>
  <pageSetup fitToHeight="1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="85" zoomScaleNormal="85" zoomScalePageLayoutView="0" workbookViewId="0" topLeftCell="A13">
      <selection activeCell="H22" sqref="H22"/>
    </sheetView>
  </sheetViews>
  <sheetFormatPr defaultColWidth="9.140625" defaultRowHeight="12.75"/>
  <cols>
    <col min="1" max="1" width="5.7109375" style="0" customWidth="1"/>
    <col min="2" max="2" width="15.421875" style="0" bestFit="1" customWidth="1"/>
    <col min="3" max="3" width="13.421875" style="0" bestFit="1" customWidth="1"/>
    <col min="4" max="11" width="12.7109375" style="0" customWidth="1"/>
  </cols>
  <sheetData>
    <row r="1" spans="1:11" ht="39.75" customHeight="1">
      <c r="A1" s="99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s="1" customFormat="1" ht="19.5" customHeight="1">
      <c r="A2" s="102" t="s">
        <v>72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s="1" customFormat="1" ht="39.75" customHeight="1">
      <c r="A3" s="43"/>
      <c r="B3" s="44"/>
      <c r="C3" s="44"/>
      <c r="D3" s="45"/>
      <c r="E3" s="45"/>
      <c r="F3" s="45"/>
      <c r="G3" s="45"/>
      <c r="H3" s="45"/>
      <c r="I3" s="45"/>
      <c r="J3" s="45"/>
      <c r="K3" s="45"/>
    </row>
    <row r="4" spans="1:11" ht="18">
      <c r="A4" s="92" t="s">
        <v>33</v>
      </c>
      <c r="B4" s="93"/>
      <c r="C4" s="70"/>
      <c r="D4" s="98" t="s">
        <v>26</v>
      </c>
      <c r="E4" s="98"/>
      <c r="F4" s="98"/>
      <c r="G4" s="98"/>
      <c r="H4" s="98"/>
      <c r="I4" s="98" t="s">
        <v>27</v>
      </c>
      <c r="J4" s="98"/>
      <c r="K4" s="98"/>
    </row>
    <row r="5" spans="1:11" ht="72" customHeight="1">
      <c r="A5" s="94"/>
      <c r="B5" s="95"/>
      <c r="C5" s="71"/>
      <c r="D5" s="36" t="s">
        <v>24</v>
      </c>
      <c r="E5" s="35" t="s">
        <v>21</v>
      </c>
      <c r="F5" s="35" t="s">
        <v>16</v>
      </c>
      <c r="G5" s="35" t="s">
        <v>1</v>
      </c>
      <c r="H5" s="35" t="s">
        <v>0</v>
      </c>
      <c r="I5" s="35" t="s">
        <v>28</v>
      </c>
      <c r="J5" s="35" t="s">
        <v>17</v>
      </c>
      <c r="K5" s="35" t="s">
        <v>29</v>
      </c>
    </row>
    <row r="6" spans="1:11" ht="19.5" customHeight="1">
      <c r="A6" s="96"/>
      <c r="B6" s="97"/>
      <c r="C6" s="72"/>
      <c r="D6" s="32" t="s">
        <v>18</v>
      </c>
      <c r="E6" s="27">
        <v>99.5</v>
      </c>
      <c r="F6" s="27" t="s">
        <v>7</v>
      </c>
      <c r="G6" s="27" t="s">
        <v>7</v>
      </c>
      <c r="H6" s="27" t="s">
        <v>7</v>
      </c>
      <c r="I6" s="27">
        <v>204.22</v>
      </c>
      <c r="J6" s="27" t="s">
        <v>19</v>
      </c>
      <c r="K6" s="27"/>
    </row>
    <row r="7" spans="1:11" ht="24.75" customHeight="1">
      <c r="A7" s="46">
        <v>1</v>
      </c>
      <c r="B7" s="41" t="s">
        <v>48</v>
      </c>
      <c r="C7" s="41" t="s">
        <v>61</v>
      </c>
      <c r="D7" s="24">
        <v>2.5743</v>
      </c>
      <c r="E7" s="30">
        <f>+D7*$E$6/100</f>
        <v>2.5614285</v>
      </c>
      <c r="F7" s="25">
        <v>100</v>
      </c>
      <c r="G7" s="26">
        <v>20</v>
      </c>
      <c r="H7" s="26">
        <v>26.9</v>
      </c>
      <c r="I7" s="31">
        <f>+E7/$I$6*G7/F7</f>
        <v>0.0025084991675643916</v>
      </c>
      <c r="J7" s="18">
        <f>+I7*1000/H7</f>
        <v>0.09325275715852757</v>
      </c>
      <c r="K7" s="13">
        <f>+J7/0.1</f>
        <v>0.9325275715852757</v>
      </c>
    </row>
    <row r="8" spans="1:11" ht="24.75" customHeight="1">
      <c r="A8" s="46">
        <v>2</v>
      </c>
      <c r="B8" s="41" t="s">
        <v>49</v>
      </c>
      <c r="C8" s="41" t="s">
        <v>65</v>
      </c>
      <c r="D8" s="24">
        <v>2.5634</v>
      </c>
      <c r="E8" s="30">
        <f aca="true" t="shared" si="0" ref="E8:E30">+D8*$E$6/100</f>
        <v>2.550583</v>
      </c>
      <c r="F8" s="25">
        <v>250</v>
      </c>
      <c r="G8" s="26">
        <v>50</v>
      </c>
      <c r="H8" s="26">
        <v>25.1</v>
      </c>
      <c r="I8" s="31">
        <f aca="true" t="shared" si="1" ref="I8:I30">+E8/$I$6*G8/F8</f>
        <v>0.002497877778865929</v>
      </c>
      <c r="J8" s="18">
        <f aca="true" t="shared" si="2" ref="J8:J30">+I8*1000/H8</f>
        <v>0.09951704298270633</v>
      </c>
      <c r="K8" s="13">
        <f aca="true" t="shared" si="3" ref="K8:K30">+J8/0.1</f>
        <v>0.9951704298270633</v>
      </c>
    </row>
    <row r="9" spans="1:11" ht="24.75" customHeight="1">
      <c r="A9" s="46">
        <v>3</v>
      </c>
      <c r="B9" s="41" t="s">
        <v>50</v>
      </c>
      <c r="C9" s="41"/>
      <c r="D9" s="24">
        <v>5.1106</v>
      </c>
      <c r="E9" s="30">
        <f t="shared" si="0"/>
        <v>5.085046999999999</v>
      </c>
      <c r="F9" s="25">
        <v>250</v>
      </c>
      <c r="G9" s="26">
        <v>25</v>
      </c>
      <c r="H9" s="26">
        <v>25.5</v>
      </c>
      <c r="I9" s="31">
        <f t="shared" si="1"/>
        <v>0.002489984820291842</v>
      </c>
      <c r="J9" s="18">
        <f t="shared" si="2"/>
        <v>0.09764646354085656</v>
      </c>
      <c r="K9" s="13">
        <f t="shared" si="3"/>
        <v>0.9764646354085655</v>
      </c>
    </row>
    <row r="10" spans="1:11" ht="24.75" customHeight="1">
      <c r="A10" s="46">
        <v>4</v>
      </c>
      <c r="B10" s="41" t="s">
        <v>51</v>
      </c>
      <c r="C10" s="41"/>
      <c r="D10" s="24">
        <v>2.5801</v>
      </c>
      <c r="E10" s="30">
        <f t="shared" si="0"/>
        <v>2.5671994999999996</v>
      </c>
      <c r="F10" s="25">
        <v>250</v>
      </c>
      <c r="G10" s="26">
        <v>50</v>
      </c>
      <c r="H10" s="26">
        <v>24.8</v>
      </c>
      <c r="I10" s="31">
        <f t="shared" si="1"/>
        <v>0.002514150915679169</v>
      </c>
      <c r="J10" s="13">
        <f t="shared" si="2"/>
        <v>0.10137705305157939</v>
      </c>
      <c r="K10" s="14">
        <f t="shared" si="3"/>
        <v>1.0137705305157938</v>
      </c>
    </row>
    <row r="11" spans="1:11" ht="24.75" customHeight="1">
      <c r="A11" s="46">
        <v>5</v>
      </c>
      <c r="B11" s="41" t="s">
        <v>52</v>
      </c>
      <c r="C11" s="41" t="s">
        <v>71</v>
      </c>
      <c r="D11" s="24">
        <v>2.586</v>
      </c>
      <c r="E11" s="30">
        <f t="shared" si="0"/>
        <v>2.5730699999999995</v>
      </c>
      <c r="F11" s="25">
        <v>100</v>
      </c>
      <c r="G11" s="26">
        <v>20</v>
      </c>
      <c r="H11" s="26">
        <v>26.2</v>
      </c>
      <c r="I11" s="31">
        <f t="shared" si="1"/>
        <v>0.0025199001077269604</v>
      </c>
      <c r="J11" s="18">
        <f t="shared" si="2"/>
        <v>0.09617939342469316</v>
      </c>
      <c r="K11" s="13">
        <f t="shared" si="3"/>
        <v>0.9617939342469315</v>
      </c>
    </row>
    <row r="12" spans="1:11" ht="24.75" customHeight="1">
      <c r="A12" s="46">
        <v>6</v>
      </c>
      <c r="B12" s="41" t="s">
        <v>53</v>
      </c>
      <c r="C12" s="41"/>
      <c r="D12" s="24">
        <v>5.109</v>
      </c>
      <c r="E12" s="30">
        <f t="shared" si="0"/>
        <v>5.083455</v>
      </c>
      <c r="F12" s="25">
        <v>250</v>
      </c>
      <c r="G12" s="26">
        <v>25</v>
      </c>
      <c r="H12" s="26">
        <v>25.8</v>
      </c>
      <c r="I12" s="31">
        <f t="shared" si="1"/>
        <v>0.0024892052688277344</v>
      </c>
      <c r="J12" s="18">
        <f t="shared" si="2"/>
        <v>0.096480824373168</v>
      </c>
      <c r="K12" s="13">
        <f t="shared" si="3"/>
        <v>0.96480824373168</v>
      </c>
    </row>
    <row r="13" spans="1:11" ht="24.75" customHeight="1">
      <c r="A13" s="46">
        <v>7</v>
      </c>
      <c r="B13" s="41" t="s">
        <v>54</v>
      </c>
      <c r="C13" s="41"/>
      <c r="D13" s="24">
        <v>2.5202</v>
      </c>
      <c r="E13" s="30">
        <f t="shared" si="0"/>
        <v>2.507599</v>
      </c>
      <c r="F13" s="25">
        <v>250</v>
      </c>
      <c r="G13" s="26">
        <v>50</v>
      </c>
      <c r="H13" s="26">
        <v>26.6</v>
      </c>
      <c r="I13" s="31">
        <f t="shared" si="1"/>
        <v>0.002455781999804133</v>
      </c>
      <c r="J13" s="18">
        <f t="shared" si="2"/>
        <v>0.09232263157158394</v>
      </c>
      <c r="K13" s="13">
        <f t="shared" si="3"/>
        <v>0.9232263157158394</v>
      </c>
    </row>
    <row r="14" spans="1:11" ht="24.75" customHeight="1">
      <c r="A14" s="46">
        <v>8</v>
      </c>
      <c r="B14" s="41" t="s">
        <v>55</v>
      </c>
      <c r="C14" s="41"/>
      <c r="D14" s="24">
        <v>5.0982</v>
      </c>
      <c r="E14" s="30">
        <f t="shared" si="0"/>
        <v>5.072709000000001</v>
      </c>
      <c r="F14" s="25">
        <v>250</v>
      </c>
      <c r="G14" s="26">
        <v>25</v>
      </c>
      <c r="H14" s="26">
        <v>26.5</v>
      </c>
      <c r="I14" s="31">
        <f t="shared" si="1"/>
        <v>0.00248394329644501</v>
      </c>
      <c r="J14" s="82">
        <f t="shared" si="2"/>
        <v>0.09373370929981172</v>
      </c>
      <c r="K14" s="13">
        <f t="shared" si="3"/>
        <v>0.9373370929981171</v>
      </c>
    </row>
    <row r="15" spans="1:11" ht="24.75" customHeight="1">
      <c r="A15" s="46">
        <v>9</v>
      </c>
      <c r="B15" s="41" t="s">
        <v>56</v>
      </c>
      <c r="C15" s="41"/>
      <c r="D15" s="24">
        <v>5.1688</v>
      </c>
      <c r="E15" s="30">
        <f t="shared" si="0"/>
        <v>5.142956000000001</v>
      </c>
      <c r="F15" s="25">
        <v>250</v>
      </c>
      <c r="G15" s="26">
        <v>25</v>
      </c>
      <c r="H15" s="26">
        <v>26.3</v>
      </c>
      <c r="I15" s="31">
        <f t="shared" si="1"/>
        <v>0.002518341004798747</v>
      </c>
      <c r="J15" s="18">
        <f t="shared" si="2"/>
        <v>0.09575441082884968</v>
      </c>
      <c r="K15" s="13">
        <f t="shared" si="3"/>
        <v>0.9575441082884968</v>
      </c>
    </row>
    <row r="16" spans="1:11" ht="24.75" customHeight="1">
      <c r="A16" s="46">
        <v>10</v>
      </c>
      <c r="B16" s="41" t="s">
        <v>57</v>
      </c>
      <c r="C16" s="41"/>
      <c r="D16" s="24">
        <v>5.1274</v>
      </c>
      <c r="E16" s="30">
        <f t="shared" si="0"/>
        <v>5.101763</v>
      </c>
      <c r="F16" s="25">
        <v>250</v>
      </c>
      <c r="G16" s="26">
        <v>25</v>
      </c>
      <c r="H16" s="26">
        <v>25.9</v>
      </c>
      <c r="I16" s="31">
        <f t="shared" si="1"/>
        <v>0.002498170110664969</v>
      </c>
      <c r="J16" s="18">
        <f t="shared" si="2"/>
        <v>0.0964544444272189</v>
      </c>
      <c r="K16" s="13">
        <f t="shared" si="3"/>
        <v>0.964544444272189</v>
      </c>
    </row>
    <row r="17" spans="1:11" ht="24.75" customHeight="1">
      <c r="A17" s="46">
        <v>11</v>
      </c>
      <c r="B17" s="41" t="s">
        <v>58</v>
      </c>
      <c r="C17" s="41" t="s">
        <v>63</v>
      </c>
      <c r="D17" s="24">
        <v>2.5535</v>
      </c>
      <c r="E17" s="30">
        <f t="shared" si="0"/>
        <v>2.5407325</v>
      </c>
      <c r="F17" s="25">
        <v>100</v>
      </c>
      <c r="G17" s="26">
        <v>20</v>
      </c>
      <c r="H17" s="26">
        <v>26.6</v>
      </c>
      <c r="I17" s="31">
        <f t="shared" si="1"/>
        <v>0.0024882308294976005</v>
      </c>
      <c r="J17" s="18">
        <f t="shared" si="2"/>
        <v>0.09354251238712784</v>
      </c>
      <c r="K17" s="13">
        <f t="shared" si="3"/>
        <v>0.9354251238712783</v>
      </c>
    </row>
    <row r="18" spans="1:11" ht="24.75" customHeight="1">
      <c r="A18" s="46">
        <v>12</v>
      </c>
      <c r="B18" s="41" t="s">
        <v>59</v>
      </c>
      <c r="C18" s="41" t="s">
        <v>68</v>
      </c>
      <c r="D18" s="24">
        <v>2.559</v>
      </c>
      <c r="E18" s="30">
        <f t="shared" si="0"/>
        <v>2.546205</v>
      </c>
      <c r="F18" s="25">
        <v>100</v>
      </c>
      <c r="G18" s="26">
        <v>20</v>
      </c>
      <c r="H18" s="26">
        <v>22.6</v>
      </c>
      <c r="I18" s="31">
        <f t="shared" si="1"/>
        <v>0.0024935902458133384</v>
      </c>
      <c r="J18" s="13">
        <f t="shared" si="2"/>
        <v>0.11033585158466098</v>
      </c>
      <c r="K18" s="14">
        <f t="shared" si="3"/>
        <v>1.1033585158466097</v>
      </c>
    </row>
    <row r="19" spans="1:11" ht="24.75" customHeight="1">
      <c r="A19" s="46">
        <v>13</v>
      </c>
      <c r="B19" s="41" t="s">
        <v>60</v>
      </c>
      <c r="C19" s="41"/>
      <c r="D19" s="24">
        <v>2.5401</v>
      </c>
      <c r="E19" s="30">
        <f t="shared" si="0"/>
        <v>2.5273995</v>
      </c>
      <c r="F19" s="25">
        <v>250</v>
      </c>
      <c r="G19" s="26">
        <v>50</v>
      </c>
      <c r="H19" s="26">
        <v>26.1</v>
      </c>
      <c r="I19" s="31">
        <f t="shared" si="1"/>
        <v>0.002475173342473803</v>
      </c>
      <c r="J19" s="18">
        <f t="shared" si="2"/>
        <v>0.09483422768098862</v>
      </c>
      <c r="K19" s="13">
        <f t="shared" si="3"/>
        <v>0.9483422768098861</v>
      </c>
    </row>
    <row r="20" spans="1:11" ht="24.75" customHeight="1">
      <c r="A20" s="46">
        <v>14</v>
      </c>
      <c r="B20" s="41" t="s">
        <v>61</v>
      </c>
      <c r="C20" s="41" t="s">
        <v>48</v>
      </c>
      <c r="D20" s="24">
        <v>2.5592</v>
      </c>
      <c r="E20" s="30">
        <f t="shared" si="0"/>
        <v>2.5464040000000003</v>
      </c>
      <c r="F20" s="25">
        <v>100</v>
      </c>
      <c r="G20" s="26">
        <v>20</v>
      </c>
      <c r="H20" s="26">
        <v>26.8</v>
      </c>
      <c r="I20" s="31">
        <f t="shared" si="1"/>
        <v>0.002493785133679366</v>
      </c>
      <c r="J20" s="18">
        <f t="shared" si="2"/>
        <v>0.09305168409251365</v>
      </c>
      <c r="K20" s="13">
        <f t="shared" si="3"/>
        <v>0.9305168409251364</v>
      </c>
    </row>
    <row r="21" spans="1:11" ht="24.75" customHeight="1">
      <c r="A21" s="46">
        <v>15</v>
      </c>
      <c r="B21" s="41" t="s">
        <v>62</v>
      </c>
      <c r="C21" s="41"/>
      <c r="D21" s="24">
        <v>5.1022</v>
      </c>
      <c r="E21" s="30">
        <f t="shared" si="0"/>
        <v>5.076689</v>
      </c>
      <c r="F21" s="25">
        <v>250</v>
      </c>
      <c r="G21" s="26">
        <v>25</v>
      </c>
      <c r="H21" s="26">
        <v>26.1</v>
      </c>
      <c r="I21" s="31">
        <f t="shared" si="1"/>
        <v>0.0024858921751052783</v>
      </c>
      <c r="J21" s="18">
        <f t="shared" si="2"/>
        <v>0.09524491092357389</v>
      </c>
      <c r="K21" s="13">
        <f t="shared" si="3"/>
        <v>0.9524491092357388</v>
      </c>
    </row>
    <row r="22" spans="1:11" ht="24.75" customHeight="1">
      <c r="A22" s="46">
        <v>16</v>
      </c>
      <c r="B22" s="41" t="s">
        <v>63</v>
      </c>
      <c r="C22" s="41" t="s">
        <v>58</v>
      </c>
      <c r="D22" s="24">
        <v>2.544</v>
      </c>
      <c r="E22" s="30">
        <f t="shared" si="0"/>
        <v>2.53128</v>
      </c>
      <c r="F22" s="25">
        <v>100</v>
      </c>
      <c r="G22" s="26">
        <v>20</v>
      </c>
      <c r="H22" s="26">
        <v>26.1</v>
      </c>
      <c r="I22" s="31">
        <f t="shared" si="1"/>
        <v>0.0024789736558613264</v>
      </c>
      <c r="J22" s="18">
        <f t="shared" si="2"/>
        <v>0.09497983355790522</v>
      </c>
      <c r="K22" s="13">
        <f t="shared" si="3"/>
        <v>0.9497983355790521</v>
      </c>
    </row>
    <row r="23" spans="1:11" ht="24.75" customHeight="1">
      <c r="A23" s="46">
        <v>17</v>
      </c>
      <c r="B23" s="41" t="s">
        <v>64</v>
      </c>
      <c r="C23" s="41"/>
      <c r="D23" s="24">
        <v>2.5575</v>
      </c>
      <c r="E23" s="30">
        <f t="shared" si="0"/>
        <v>2.5447125</v>
      </c>
      <c r="F23" s="25">
        <v>250</v>
      </c>
      <c r="G23" s="26">
        <v>50</v>
      </c>
      <c r="H23" s="26">
        <v>26.9</v>
      </c>
      <c r="I23" s="31">
        <f t="shared" si="1"/>
        <v>0.002492128586818137</v>
      </c>
      <c r="J23" s="18">
        <f t="shared" si="2"/>
        <v>0.09264418538357388</v>
      </c>
      <c r="K23" s="13">
        <f t="shared" si="3"/>
        <v>0.9264418538357388</v>
      </c>
    </row>
    <row r="24" spans="1:11" ht="24.75" customHeight="1">
      <c r="A24" s="46">
        <v>18</v>
      </c>
      <c r="B24" s="41" t="s">
        <v>65</v>
      </c>
      <c r="C24" s="41" t="s">
        <v>49</v>
      </c>
      <c r="D24" s="24">
        <v>2.5887</v>
      </c>
      <c r="E24" s="30">
        <f t="shared" si="0"/>
        <v>2.5757565</v>
      </c>
      <c r="F24" s="25">
        <v>100</v>
      </c>
      <c r="G24" s="26">
        <v>20</v>
      </c>
      <c r="H24" s="26">
        <v>25.2</v>
      </c>
      <c r="I24" s="31">
        <f t="shared" si="1"/>
        <v>0.0025225310939183234</v>
      </c>
      <c r="J24" s="13">
        <f t="shared" si="2"/>
        <v>0.1001004402348541</v>
      </c>
      <c r="K24" s="14">
        <f t="shared" si="3"/>
        <v>1.001004402348541</v>
      </c>
    </row>
    <row r="25" spans="1:11" ht="24.75" customHeight="1">
      <c r="A25" s="46">
        <v>19</v>
      </c>
      <c r="B25" s="41" t="s">
        <v>66</v>
      </c>
      <c r="C25" s="41"/>
      <c r="D25" s="24">
        <v>2.5622</v>
      </c>
      <c r="E25" s="30">
        <f t="shared" si="0"/>
        <v>2.5493889999999997</v>
      </c>
      <c r="F25" s="25">
        <v>250</v>
      </c>
      <c r="G25" s="26">
        <v>50</v>
      </c>
      <c r="H25" s="26">
        <v>25.3</v>
      </c>
      <c r="I25" s="31">
        <f t="shared" si="1"/>
        <v>0.0024967084516697674</v>
      </c>
      <c r="J25" s="18">
        <f t="shared" si="2"/>
        <v>0.09868412852449673</v>
      </c>
      <c r="K25" s="13">
        <f t="shared" si="3"/>
        <v>0.9868412852449673</v>
      </c>
    </row>
    <row r="26" spans="1:11" ht="24.75" customHeight="1">
      <c r="A26" s="46">
        <v>20</v>
      </c>
      <c r="B26" s="41" t="s">
        <v>67</v>
      </c>
      <c r="C26" s="41"/>
      <c r="D26" s="24">
        <v>2.5547</v>
      </c>
      <c r="E26" s="30">
        <f t="shared" si="0"/>
        <v>2.5419264999999998</v>
      </c>
      <c r="F26" s="25">
        <v>250</v>
      </c>
      <c r="G26" s="26">
        <v>50</v>
      </c>
      <c r="H26" s="26">
        <v>27.8</v>
      </c>
      <c r="I26" s="31">
        <f t="shared" si="1"/>
        <v>0.0024894001566937614</v>
      </c>
      <c r="J26" s="18">
        <f t="shared" si="2"/>
        <v>0.08954676822639429</v>
      </c>
      <c r="K26" s="13">
        <f t="shared" si="3"/>
        <v>0.8954676822639429</v>
      </c>
    </row>
    <row r="27" spans="1:11" ht="24.75" customHeight="1">
      <c r="A27" s="46">
        <v>21</v>
      </c>
      <c r="B27" s="41" t="s">
        <v>68</v>
      </c>
      <c r="C27" s="41" t="s">
        <v>59</v>
      </c>
      <c r="D27" s="24">
        <v>2.5566</v>
      </c>
      <c r="E27" s="30">
        <f t="shared" si="0"/>
        <v>2.5438169999999998</v>
      </c>
      <c r="F27" s="25">
        <v>100</v>
      </c>
      <c r="G27" s="26">
        <v>20</v>
      </c>
      <c r="H27" s="26">
        <v>27.6</v>
      </c>
      <c r="I27" s="31">
        <f t="shared" si="1"/>
        <v>0.002491251591421016</v>
      </c>
      <c r="J27" s="18">
        <f t="shared" si="2"/>
        <v>0.09026273881960203</v>
      </c>
      <c r="K27" s="13">
        <f t="shared" si="3"/>
        <v>0.9026273881960203</v>
      </c>
    </row>
    <row r="28" spans="1:11" ht="24.75" customHeight="1">
      <c r="A28" s="46">
        <v>22</v>
      </c>
      <c r="B28" s="41" t="s">
        <v>69</v>
      </c>
      <c r="C28" s="41"/>
      <c r="D28" s="24">
        <v>2.587</v>
      </c>
      <c r="E28" s="30">
        <f t="shared" si="0"/>
        <v>2.574065</v>
      </c>
      <c r="F28" s="25">
        <v>250</v>
      </c>
      <c r="G28" s="26">
        <v>50</v>
      </c>
      <c r="H28" s="26">
        <v>26.9</v>
      </c>
      <c r="I28" s="31">
        <f t="shared" si="1"/>
        <v>0.0025208745470570956</v>
      </c>
      <c r="J28" s="18">
        <f t="shared" si="2"/>
        <v>0.09371280844078424</v>
      </c>
      <c r="K28" s="13">
        <f t="shared" si="3"/>
        <v>0.9371280844078423</v>
      </c>
    </row>
    <row r="29" spans="1:11" ht="24.75" customHeight="1">
      <c r="A29" s="46">
        <v>23</v>
      </c>
      <c r="B29" s="41" t="s">
        <v>70</v>
      </c>
      <c r="C29" s="41"/>
      <c r="D29" s="24">
        <v>5.0972</v>
      </c>
      <c r="E29" s="30">
        <f t="shared" si="0"/>
        <v>5.071714</v>
      </c>
      <c r="F29" s="25">
        <v>250</v>
      </c>
      <c r="G29" s="26">
        <v>25</v>
      </c>
      <c r="H29" s="26">
        <v>27.5</v>
      </c>
      <c r="I29" s="31">
        <f t="shared" si="1"/>
        <v>0.0024834560767799433</v>
      </c>
      <c r="J29" s="18">
        <f t="shared" si="2"/>
        <v>0.09030749370108884</v>
      </c>
      <c r="K29" s="13">
        <f t="shared" si="3"/>
        <v>0.9030749370108884</v>
      </c>
    </row>
    <row r="30" spans="1:11" ht="24.75" customHeight="1">
      <c r="A30" s="46">
        <v>24</v>
      </c>
      <c r="B30" s="41" t="s">
        <v>71</v>
      </c>
      <c r="C30" s="41" t="s">
        <v>52</v>
      </c>
      <c r="D30" s="24">
        <v>2.5541</v>
      </c>
      <c r="E30" s="30">
        <f t="shared" si="0"/>
        <v>2.5413295</v>
      </c>
      <c r="F30" s="25">
        <v>100</v>
      </c>
      <c r="G30" s="26">
        <v>20</v>
      </c>
      <c r="H30" s="26">
        <v>25.9</v>
      </c>
      <c r="I30" s="31">
        <f t="shared" si="1"/>
        <v>0.002488815493095681</v>
      </c>
      <c r="J30" s="18">
        <f t="shared" si="2"/>
        <v>0.09609326228168653</v>
      </c>
      <c r="K30" s="13">
        <f t="shared" si="3"/>
        <v>0.9609326228168653</v>
      </c>
    </row>
    <row r="31" spans="1:11" s="1" customFormat="1" ht="19.5" customHeight="1">
      <c r="A31" s="19"/>
      <c r="B31" s="20"/>
      <c r="C31" s="20"/>
      <c r="D31" s="3"/>
      <c r="E31" s="3"/>
      <c r="F31" s="21"/>
      <c r="G31" s="4"/>
      <c r="H31" s="4"/>
      <c r="I31" s="4"/>
      <c r="J31" s="22"/>
      <c r="K31" s="22"/>
    </row>
    <row r="32" spans="1:11" s="1" customFormat="1" ht="19.5" customHeight="1">
      <c r="A32" s="19"/>
      <c r="B32" s="20"/>
      <c r="C32" s="20"/>
      <c r="D32" s="3"/>
      <c r="E32" s="3"/>
      <c r="F32" s="21"/>
      <c r="G32" s="4"/>
      <c r="H32" s="4"/>
      <c r="I32" s="4"/>
      <c r="J32" s="22"/>
      <c r="K32" s="22"/>
    </row>
    <row r="33" spans="1:11" ht="24.75" customHeight="1">
      <c r="A33" s="46">
        <v>16</v>
      </c>
      <c r="B33" s="41" t="s">
        <v>48</v>
      </c>
      <c r="C33" s="41" t="s">
        <v>61</v>
      </c>
      <c r="D33" s="24">
        <v>2.0332</v>
      </c>
      <c r="E33" s="30">
        <f aca="true" t="shared" si="4" ref="E33:E41">+D33*$E$6/100</f>
        <v>2.023034</v>
      </c>
      <c r="F33" s="25">
        <v>100</v>
      </c>
      <c r="G33" s="26">
        <v>25</v>
      </c>
      <c r="H33" s="26">
        <v>27.2</v>
      </c>
      <c r="I33" s="31">
        <f aca="true" t="shared" si="5" ref="I33:I41">+E33/$I$6*G33/F33</f>
        <v>0.0024765375575359905</v>
      </c>
      <c r="J33" s="81">
        <f aca="true" t="shared" si="6" ref="J33:J41">+I33*1000/H33</f>
        <v>0.0910491749094114</v>
      </c>
      <c r="K33" s="13">
        <f aca="true" t="shared" si="7" ref="K33:K41">+J33/0.1</f>
        <v>0.910491749094114</v>
      </c>
    </row>
    <row r="34" spans="1:11" ht="24.75" customHeight="1">
      <c r="A34" s="46">
        <v>2</v>
      </c>
      <c r="B34" s="41" t="s">
        <v>49</v>
      </c>
      <c r="C34" s="41"/>
      <c r="D34" s="24">
        <v>5.1545</v>
      </c>
      <c r="E34" s="30">
        <f t="shared" si="4"/>
        <v>5.1287275</v>
      </c>
      <c r="F34" s="25">
        <v>250</v>
      </c>
      <c r="G34" s="26">
        <v>25</v>
      </c>
      <c r="H34" s="26">
        <v>27.3</v>
      </c>
      <c r="I34" s="31">
        <f t="shared" si="5"/>
        <v>0.002511373763588287</v>
      </c>
      <c r="J34" s="81">
        <f t="shared" si="6"/>
        <v>0.09199171295195191</v>
      </c>
      <c r="K34" s="13">
        <f t="shared" si="7"/>
        <v>0.9199171295195191</v>
      </c>
    </row>
    <row r="35" spans="1:11" ht="24.75" customHeight="1">
      <c r="A35" s="46">
        <v>5</v>
      </c>
      <c r="B35" s="41" t="s">
        <v>52</v>
      </c>
      <c r="C35" s="41"/>
      <c r="D35" s="24">
        <v>2.5829</v>
      </c>
      <c r="E35" s="30">
        <f t="shared" si="4"/>
        <v>2.5699855</v>
      </c>
      <c r="F35" s="25">
        <v>100</v>
      </c>
      <c r="G35" s="26">
        <v>20</v>
      </c>
      <c r="H35" s="26">
        <v>26.3</v>
      </c>
      <c r="I35" s="31">
        <f t="shared" si="5"/>
        <v>0.0025168793458035456</v>
      </c>
      <c r="J35" s="81">
        <f t="shared" si="6"/>
        <v>0.09569883444119945</v>
      </c>
      <c r="K35" s="13">
        <f t="shared" si="7"/>
        <v>0.9569883444119944</v>
      </c>
    </row>
    <row r="36" spans="1:11" ht="24.75" customHeight="1">
      <c r="A36" s="46">
        <v>11</v>
      </c>
      <c r="B36" s="41" t="s">
        <v>58</v>
      </c>
      <c r="C36" s="41"/>
      <c r="D36" s="24">
        <v>2.5445</v>
      </c>
      <c r="E36" s="30">
        <f t="shared" si="4"/>
        <v>2.5317775000000005</v>
      </c>
      <c r="F36" s="25">
        <v>100</v>
      </c>
      <c r="G36" s="26">
        <v>20</v>
      </c>
      <c r="H36" s="26">
        <v>25.5</v>
      </c>
      <c r="I36" s="31">
        <f t="shared" si="5"/>
        <v>0.0024794608755263933</v>
      </c>
      <c r="J36" s="81">
        <f t="shared" si="6"/>
        <v>0.09723375982456443</v>
      </c>
      <c r="K36" s="13">
        <f t="shared" si="7"/>
        <v>0.9723375982456443</v>
      </c>
    </row>
    <row r="37" spans="1:11" ht="24.75" customHeight="1">
      <c r="A37" s="46">
        <v>12</v>
      </c>
      <c r="B37" s="41" t="s">
        <v>59</v>
      </c>
      <c r="C37" s="41"/>
      <c r="D37" s="24">
        <v>2.5821</v>
      </c>
      <c r="E37" s="30">
        <f t="shared" si="4"/>
        <v>2.5691895</v>
      </c>
      <c r="F37" s="25">
        <v>100</v>
      </c>
      <c r="G37" s="26">
        <v>20</v>
      </c>
      <c r="H37" s="26">
        <v>26.1</v>
      </c>
      <c r="I37" s="31">
        <f t="shared" si="5"/>
        <v>0.0025160997943394375</v>
      </c>
      <c r="J37" s="81">
        <f t="shared" si="6"/>
        <v>0.09640229097085967</v>
      </c>
      <c r="K37" s="13">
        <f t="shared" si="7"/>
        <v>0.9640229097085967</v>
      </c>
    </row>
    <row r="38" spans="1:11" ht="24.75" customHeight="1">
      <c r="A38" s="46">
        <v>16</v>
      </c>
      <c r="B38" s="41" t="s">
        <v>63</v>
      </c>
      <c r="C38" s="41"/>
      <c r="D38" s="24">
        <v>2.5503</v>
      </c>
      <c r="E38" s="30">
        <f t="shared" si="4"/>
        <v>2.5375485</v>
      </c>
      <c r="F38" s="25">
        <v>100</v>
      </c>
      <c r="G38" s="26">
        <v>20</v>
      </c>
      <c r="H38" s="26">
        <v>25.2</v>
      </c>
      <c r="I38" s="31">
        <f t="shared" si="5"/>
        <v>0.0024851126236411715</v>
      </c>
      <c r="J38" s="81">
        <f t="shared" si="6"/>
        <v>0.0986155803032211</v>
      </c>
      <c r="K38" s="13">
        <f t="shared" si="7"/>
        <v>0.986155803032211</v>
      </c>
    </row>
    <row r="39" spans="1:11" ht="24.75" customHeight="1">
      <c r="A39" s="46">
        <v>2</v>
      </c>
      <c r="B39" s="41" t="s">
        <v>65</v>
      </c>
      <c r="C39" s="41"/>
      <c r="D39" s="24">
        <v>5.1545</v>
      </c>
      <c r="E39" s="30">
        <f t="shared" si="4"/>
        <v>5.1287275</v>
      </c>
      <c r="F39" s="25">
        <v>250</v>
      </c>
      <c r="G39" s="26">
        <v>25</v>
      </c>
      <c r="H39" s="26">
        <v>27.3</v>
      </c>
      <c r="I39" s="31">
        <f t="shared" si="5"/>
        <v>0.002511373763588287</v>
      </c>
      <c r="J39" s="81">
        <f t="shared" si="6"/>
        <v>0.09199171295195191</v>
      </c>
      <c r="K39" s="13">
        <f t="shared" si="7"/>
        <v>0.9199171295195191</v>
      </c>
    </row>
    <row r="40" spans="1:11" ht="24.75" customHeight="1">
      <c r="A40" s="46">
        <v>21</v>
      </c>
      <c r="B40" s="41" t="s">
        <v>68</v>
      </c>
      <c r="C40" s="41"/>
      <c r="D40" s="24">
        <v>2.5566</v>
      </c>
      <c r="E40" s="30">
        <f t="shared" si="4"/>
        <v>2.5438169999999998</v>
      </c>
      <c r="F40" s="25">
        <v>100</v>
      </c>
      <c r="G40" s="26">
        <v>20</v>
      </c>
      <c r="H40" s="26">
        <v>27.6</v>
      </c>
      <c r="I40" s="31">
        <f t="shared" si="5"/>
        <v>0.002491251591421016</v>
      </c>
      <c r="J40" s="81">
        <f t="shared" si="6"/>
        <v>0.09026273881960203</v>
      </c>
      <c r="K40" s="13">
        <f t="shared" si="7"/>
        <v>0.9026273881960203</v>
      </c>
    </row>
    <row r="41" spans="1:11" ht="24.75" customHeight="1">
      <c r="A41" s="46">
        <v>5</v>
      </c>
      <c r="B41" s="41" t="s">
        <v>71</v>
      </c>
      <c r="C41" s="41"/>
      <c r="D41" s="24">
        <v>2.5829</v>
      </c>
      <c r="E41" s="30">
        <f t="shared" si="4"/>
        <v>2.5699855</v>
      </c>
      <c r="F41" s="25">
        <v>100</v>
      </c>
      <c r="G41" s="26">
        <v>20</v>
      </c>
      <c r="H41" s="26">
        <v>26.3</v>
      </c>
      <c r="I41" s="31">
        <f t="shared" si="5"/>
        <v>0.0025168793458035456</v>
      </c>
      <c r="J41" s="81">
        <f t="shared" si="6"/>
        <v>0.09569883444119945</v>
      </c>
      <c r="K41" s="13">
        <f t="shared" si="7"/>
        <v>0.9569883444119944</v>
      </c>
    </row>
    <row r="42" spans="1:11" s="1" customFormat="1" ht="19.5" customHeight="1">
      <c r="A42" s="19"/>
      <c r="B42" s="20"/>
      <c r="C42" s="20"/>
      <c r="D42" s="3"/>
      <c r="E42" s="3"/>
      <c r="F42" s="21"/>
      <c r="G42" s="4"/>
      <c r="H42" s="4"/>
      <c r="I42" s="4"/>
      <c r="J42" s="23"/>
      <c r="K42" s="23"/>
    </row>
    <row r="43" spans="7:9" ht="19.5" customHeight="1">
      <c r="G43" s="5"/>
      <c r="I43" s="5"/>
    </row>
    <row r="44" ht="19.5" customHeight="1"/>
    <row r="45" ht="19.5" customHeight="1"/>
  </sheetData>
  <sheetProtection/>
  <mergeCells count="5">
    <mergeCell ref="A4:B6"/>
    <mergeCell ref="D4:H4"/>
    <mergeCell ref="I4:K4"/>
    <mergeCell ref="A1:K1"/>
    <mergeCell ref="A2:K2"/>
  </mergeCells>
  <printOptions horizontalCentered="1"/>
  <pageMargins left="0" right="0" top="0" bottom="0" header="0.5118110236220472" footer="0.5118110236220472"/>
  <pageSetup fitToHeight="1" fitToWidth="1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zoomScale="80" zoomScaleNormal="80" zoomScalePageLayoutView="0" workbookViewId="0" topLeftCell="A1">
      <pane xSplit="2" ySplit="6" topLeftCell="C2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31" sqref="P31"/>
    </sheetView>
  </sheetViews>
  <sheetFormatPr defaultColWidth="9.140625" defaultRowHeight="12.75"/>
  <cols>
    <col min="1" max="1" width="4.8515625" style="0" bestFit="1" customWidth="1"/>
    <col min="2" max="2" width="26.8515625" style="0" customWidth="1"/>
    <col min="3" max="3" width="22.140625" style="16" bestFit="1" customWidth="1"/>
    <col min="4" max="13" width="3.7109375" style="0" customWidth="1"/>
    <col min="14" max="14" width="5.7109375" style="0" customWidth="1"/>
    <col min="15" max="15" width="8.57421875" style="0" customWidth="1"/>
    <col min="16" max="16" width="6.7109375" style="33" customWidth="1"/>
  </cols>
  <sheetData>
    <row r="1" spans="1:16" ht="63" customHeight="1">
      <c r="A1" s="111" t="s">
        <v>34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69"/>
    </row>
    <row r="2" spans="1:16" ht="24.75" customHeight="1">
      <c r="A2" s="113" t="s">
        <v>35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</row>
    <row r="3" spans="1:16" ht="20.25" customHeight="1">
      <c r="A3" s="116" t="s">
        <v>36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8"/>
    </row>
    <row r="4" spans="1:16" ht="15" customHeight="1">
      <c r="A4" s="110"/>
      <c r="B4" s="110"/>
      <c r="C4" s="119" t="s">
        <v>45</v>
      </c>
      <c r="D4" s="122" t="s">
        <v>37</v>
      </c>
      <c r="E4" s="124">
        <v>1</v>
      </c>
      <c r="F4" s="125"/>
      <c r="G4" s="55">
        <v>2</v>
      </c>
      <c r="H4" s="55">
        <v>3</v>
      </c>
      <c r="I4" s="55">
        <v>4</v>
      </c>
      <c r="J4" s="55">
        <v>5</v>
      </c>
      <c r="K4" s="55">
        <v>6</v>
      </c>
      <c r="L4" s="55">
        <v>7</v>
      </c>
      <c r="M4" s="55">
        <v>8</v>
      </c>
      <c r="N4" s="126" t="s">
        <v>38</v>
      </c>
      <c r="O4" s="105" t="s">
        <v>39</v>
      </c>
      <c r="P4" s="107" t="s">
        <v>2</v>
      </c>
    </row>
    <row r="5" spans="1:16" ht="109.5" customHeight="1">
      <c r="A5" s="110"/>
      <c r="B5" s="110"/>
      <c r="C5" s="120"/>
      <c r="D5" s="123"/>
      <c r="E5" s="60" t="s">
        <v>40</v>
      </c>
      <c r="F5" s="60" t="s">
        <v>41</v>
      </c>
      <c r="G5" s="60" t="s">
        <v>42</v>
      </c>
      <c r="H5" s="60" t="s">
        <v>41</v>
      </c>
      <c r="I5" s="60" t="s">
        <v>47</v>
      </c>
      <c r="J5" s="60" t="s">
        <v>43</v>
      </c>
      <c r="K5" s="60" t="s">
        <v>44</v>
      </c>
      <c r="L5" s="60" t="s">
        <v>40</v>
      </c>
      <c r="M5" s="60" t="s">
        <v>41</v>
      </c>
      <c r="N5" s="127"/>
      <c r="O5" s="106"/>
      <c r="P5" s="108"/>
    </row>
    <row r="6" spans="1:16" ht="19.5" customHeight="1">
      <c r="A6" s="110"/>
      <c r="B6" s="110"/>
      <c r="C6" s="121"/>
      <c r="D6" s="56">
        <v>2</v>
      </c>
      <c r="E6" s="56">
        <v>4</v>
      </c>
      <c r="F6" s="56">
        <v>4</v>
      </c>
      <c r="G6" s="56">
        <v>4</v>
      </c>
      <c r="H6" s="56">
        <v>8</v>
      </c>
      <c r="I6" s="56">
        <v>6</v>
      </c>
      <c r="J6" s="56">
        <v>4</v>
      </c>
      <c r="K6" s="56">
        <v>6</v>
      </c>
      <c r="L6" s="56">
        <v>6</v>
      </c>
      <c r="M6" s="56">
        <v>12</v>
      </c>
      <c r="N6" s="57">
        <f>SUM(D6:M6)</f>
        <v>56</v>
      </c>
      <c r="O6" s="57">
        <v>100</v>
      </c>
      <c r="P6" s="109"/>
    </row>
    <row r="7" spans="1:16" ht="30" customHeight="1">
      <c r="A7" s="46">
        <v>1</v>
      </c>
      <c r="B7" s="41" t="s">
        <v>48</v>
      </c>
      <c r="C7" s="58">
        <v>42090</v>
      </c>
      <c r="D7" s="49">
        <v>2</v>
      </c>
      <c r="E7" s="49">
        <v>4</v>
      </c>
      <c r="F7" s="49">
        <v>3</v>
      </c>
      <c r="G7" s="49">
        <v>3</v>
      </c>
      <c r="H7" s="49">
        <v>8</v>
      </c>
      <c r="I7" s="49">
        <v>3</v>
      </c>
      <c r="J7" s="49">
        <v>2</v>
      </c>
      <c r="K7" s="49">
        <v>3</v>
      </c>
      <c r="L7" s="49">
        <v>6</v>
      </c>
      <c r="M7" s="49">
        <v>12</v>
      </c>
      <c r="N7" s="57">
        <f>SUM(D7:M7)</f>
        <v>46</v>
      </c>
      <c r="O7" s="59">
        <f>+N7/$N$6*$O$6</f>
        <v>82.14285714285714</v>
      </c>
      <c r="P7" s="63">
        <f>+O7*0.0667+1.333</f>
        <v>6.811928571428571</v>
      </c>
    </row>
    <row r="8" spans="1:16" ht="30" customHeight="1">
      <c r="A8" s="46">
        <v>2</v>
      </c>
      <c r="B8" s="41" t="s">
        <v>49</v>
      </c>
      <c r="C8" s="58">
        <v>42083</v>
      </c>
      <c r="D8" s="75"/>
      <c r="E8" s="49">
        <v>4</v>
      </c>
      <c r="F8" s="49">
        <v>4</v>
      </c>
      <c r="G8" s="49">
        <v>4</v>
      </c>
      <c r="H8" s="49">
        <v>7</v>
      </c>
      <c r="I8" s="49">
        <v>4</v>
      </c>
      <c r="J8" s="49">
        <v>3</v>
      </c>
      <c r="K8" s="49">
        <v>3</v>
      </c>
      <c r="L8" s="49">
        <v>6</v>
      </c>
      <c r="M8" s="49">
        <v>9</v>
      </c>
      <c r="N8" s="57">
        <f aca="true" t="shared" si="0" ref="N8:N30">SUM(D8:M8)</f>
        <v>44</v>
      </c>
      <c r="O8" s="59">
        <f aca="true" t="shared" si="1" ref="O8:O30">+N8/$N$6*$O$6</f>
        <v>78.57142857142857</v>
      </c>
      <c r="P8" s="63">
        <f aca="true" t="shared" si="2" ref="P8:P30">+O8*0.0667+1.333</f>
        <v>6.573714285714286</v>
      </c>
    </row>
    <row r="9" spans="1:16" ht="30" customHeight="1">
      <c r="A9" s="46">
        <v>3</v>
      </c>
      <c r="B9" s="41" t="s">
        <v>50</v>
      </c>
      <c r="C9" s="58">
        <v>42090</v>
      </c>
      <c r="D9" s="49">
        <v>2</v>
      </c>
      <c r="E9" s="49">
        <v>4</v>
      </c>
      <c r="F9" s="49">
        <v>3</v>
      </c>
      <c r="G9" s="49">
        <v>4</v>
      </c>
      <c r="H9" s="49">
        <v>8</v>
      </c>
      <c r="I9" s="49">
        <v>3</v>
      </c>
      <c r="J9" s="49">
        <v>4</v>
      </c>
      <c r="K9" s="49">
        <v>4</v>
      </c>
      <c r="L9" s="49">
        <v>3</v>
      </c>
      <c r="M9" s="49">
        <v>6</v>
      </c>
      <c r="N9" s="57">
        <f t="shared" si="0"/>
        <v>41</v>
      </c>
      <c r="O9" s="59">
        <f>+N9/$N$6*$O$6</f>
        <v>73.21428571428571</v>
      </c>
      <c r="P9" s="63">
        <f t="shared" si="2"/>
        <v>6.216392857142856</v>
      </c>
    </row>
    <row r="10" spans="1:16" ht="30" customHeight="1">
      <c r="A10" s="46">
        <v>4</v>
      </c>
      <c r="B10" s="41" t="s">
        <v>51</v>
      </c>
      <c r="C10" s="58">
        <v>42090</v>
      </c>
      <c r="D10" s="49">
        <v>2</v>
      </c>
      <c r="E10" s="49">
        <v>4</v>
      </c>
      <c r="F10" s="49">
        <v>3</v>
      </c>
      <c r="G10" s="49">
        <v>4</v>
      </c>
      <c r="H10" s="49">
        <v>8</v>
      </c>
      <c r="I10" s="49">
        <v>5</v>
      </c>
      <c r="J10" s="75"/>
      <c r="K10" s="49">
        <v>3</v>
      </c>
      <c r="L10" s="49">
        <v>6</v>
      </c>
      <c r="M10" s="49">
        <v>12</v>
      </c>
      <c r="N10" s="57">
        <f t="shared" si="0"/>
        <v>47</v>
      </c>
      <c r="O10" s="59">
        <f t="shared" si="1"/>
        <v>83.92857142857143</v>
      </c>
      <c r="P10" s="63">
        <f t="shared" si="2"/>
        <v>6.931035714285715</v>
      </c>
    </row>
    <row r="11" spans="1:16" ht="30" customHeight="1">
      <c r="A11" s="46">
        <v>5</v>
      </c>
      <c r="B11" s="41" t="s">
        <v>52</v>
      </c>
      <c r="C11" s="58">
        <v>42076</v>
      </c>
      <c r="D11" s="49">
        <v>2</v>
      </c>
      <c r="E11" s="49">
        <v>4</v>
      </c>
      <c r="F11" s="49">
        <v>4</v>
      </c>
      <c r="G11" s="49">
        <v>4</v>
      </c>
      <c r="H11" s="78">
        <v>8</v>
      </c>
      <c r="I11" s="49">
        <v>4</v>
      </c>
      <c r="J11" s="49">
        <v>4</v>
      </c>
      <c r="K11" s="49">
        <v>6</v>
      </c>
      <c r="L11" s="49">
        <v>6</v>
      </c>
      <c r="M11" s="49">
        <v>12</v>
      </c>
      <c r="N11" s="57">
        <f t="shared" si="0"/>
        <v>54</v>
      </c>
      <c r="O11" s="59">
        <f t="shared" si="1"/>
        <v>96.42857142857143</v>
      </c>
      <c r="P11" s="63">
        <f t="shared" si="2"/>
        <v>7.764785714285714</v>
      </c>
    </row>
    <row r="12" spans="1:16" ht="30" customHeight="1">
      <c r="A12" s="46">
        <v>6</v>
      </c>
      <c r="B12" s="41" t="s">
        <v>53</v>
      </c>
      <c r="C12" s="58">
        <v>42090</v>
      </c>
      <c r="D12" s="49">
        <v>2</v>
      </c>
      <c r="E12" s="49">
        <v>4</v>
      </c>
      <c r="F12" s="49">
        <v>4</v>
      </c>
      <c r="G12" s="49">
        <v>4</v>
      </c>
      <c r="H12" s="49">
        <v>8</v>
      </c>
      <c r="I12" s="49">
        <v>3</v>
      </c>
      <c r="J12" s="49">
        <v>2</v>
      </c>
      <c r="K12" s="49">
        <v>3</v>
      </c>
      <c r="L12" s="49">
        <v>6</v>
      </c>
      <c r="M12" s="49">
        <v>12</v>
      </c>
      <c r="N12" s="57">
        <f t="shared" si="0"/>
        <v>48</v>
      </c>
      <c r="O12" s="59">
        <f t="shared" si="1"/>
        <v>85.71428571428571</v>
      </c>
      <c r="P12" s="63">
        <f t="shared" si="2"/>
        <v>7.050142857142856</v>
      </c>
    </row>
    <row r="13" spans="1:16" ht="30" customHeight="1">
      <c r="A13" s="46">
        <v>7</v>
      </c>
      <c r="B13" s="41" t="s">
        <v>54</v>
      </c>
      <c r="C13" s="58">
        <v>42076</v>
      </c>
      <c r="D13" s="49">
        <v>1</v>
      </c>
      <c r="E13" s="49">
        <v>4</v>
      </c>
      <c r="F13" s="49">
        <v>3</v>
      </c>
      <c r="G13" s="49">
        <v>4</v>
      </c>
      <c r="H13" s="75"/>
      <c r="I13" s="75"/>
      <c r="J13" s="49">
        <v>4</v>
      </c>
      <c r="K13" s="49">
        <v>6</v>
      </c>
      <c r="L13" s="49">
        <v>6</v>
      </c>
      <c r="M13" s="49">
        <v>12</v>
      </c>
      <c r="N13" s="57">
        <f t="shared" si="0"/>
        <v>40</v>
      </c>
      <c r="O13" s="59">
        <f t="shared" si="1"/>
        <v>71.42857142857143</v>
      </c>
      <c r="P13" s="63">
        <f t="shared" si="2"/>
        <v>6.097285714285714</v>
      </c>
    </row>
    <row r="14" spans="1:16" ht="30" customHeight="1">
      <c r="A14" s="46">
        <v>8</v>
      </c>
      <c r="B14" s="41" t="s">
        <v>55</v>
      </c>
      <c r="C14" s="58">
        <v>42083</v>
      </c>
      <c r="D14" s="49">
        <v>2</v>
      </c>
      <c r="E14" s="49">
        <v>4</v>
      </c>
      <c r="F14" s="49">
        <v>4</v>
      </c>
      <c r="G14" s="49">
        <v>4</v>
      </c>
      <c r="H14" s="49">
        <v>8</v>
      </c>
      <c r="I14" s="49">
        <v>6</v>
      </c>
      <c r="J14" s="49">
        <v>4</v>
      </c>
      <c r="K14" s="49">
        <v>6</v>
      </c>
      <c r="L14" s="49">
        <v>6</v>
      </c>
      <c r="M14" s="49">
        <v>12</v>
      </c>
      <c r="N14" s="57">
        <f t="shared" si="0"/>
        <v>56</v>
      </c>
      <c r="O14" s="59">
        <f t="shared" si="1"/>
        <v>100</v>
      </c>
      <c r="P14" s="63">
        <f t="shared" si="2"/>
        <v>8.003</v>
      </c>
    </row>
    <row r="15" spans="1:16" ht="30" customHeight="1">
      <c r="A15" s="46">
        <v>9</v>
      </c>
      <c r="B15" s="41" t="s">
        <v>56</v>
      </c>
      <c r="C15" s="58">
        <v>42090</v>
      </c>
      <c r="D15" s="49">
        <v>2</v>
      </c>
      <c r="E15" s="75"/>
      <c r="F15" s="75"/>
      <c r="G15" s="49">
        <v>4</v>
      </c>
      <c r="H15" s="49">
        <v>8</v>
      </c>
      <c r="I15" s="49">
        <v>3</v>
      </c>
      <c r="J15" s="75"/>
      <c r="K15" s="75"/>
      <c r="L15" s="49">
        <v>6</v>
      </c>
      <c r="M15" s="49">
        <v>12</v>
      </c>
      <c r="N15" s="57">
        <f t="shared" si="0"/>
        <v>35</v>
      </c>
      <c r="O15" s="59">
        <f t="shared" si="1"/>
        <v>62.5</v>
      </c>
      <c r="P15" s="73">
        <f t="shared" si="2"/>
        <v>5.5017499999999995</v>
      </c>
    </row>
    <row r="16" spans="1:16" ht="30" customHeight="1">
      <c r="A16" s="46">
        <v>10</v>
      </c>
      <c r="B16" s="41" t="s">
        <v>57</v>
      </c>
      <c r="C16" s="58">
        <v>42076</v>
      </c>
      <c r="D16" s="49">
        <v>2</v>
      </c>
      <c r="E16" s="49">
        <v>4</v>
      </c>
      <c r="F16" s="49">
        <v>3</v>
      </c>
      <c r="G16" s="49">
        <v>4</v>
      </c>
      <c r="H16" s="49">
        <v>8</v>
      </c>
      <c r="I16" s="49">
        <v>6</v>
      </c>
      <c r="J16" s="49">
        <v>4</v>
      </c>
      <c r="K16" s="49">
        <v>6</v>
      </c>
      <c r="L16" s="49">
        <v>6</v>
      </c>
      <c r="M16" s="49">
        <v>12</v>
      </c>
      <c r="N16" s="57">
        <f t="shared" si="0"/>
        <v>55</v>
      </c>
      <c r="O16" s="59">
        <f t="shared" si="1"/>
        <v>98.21428571428571</v>
      </c>
      <c r="P16" s="63">
        <f t="shared" si="2"/>
        <v>7.883892857142857</v>
      </c>
    </row>
    <row r="17" spans="1:16" ht="30" customHeight="1">
      <c r="A17" s="46">
        <v>11</v>
      </c>
      <c r="B17" s="41" t="s">
        <v>58</v>
      </c>
      <c r="C17" s="58">
        <v>42090</v>
      </c>
      <c r="D17" s="49">
        <v>2</v>
      </c>
      <c r="E17" s="49">
        <v>4</v>
      </c>
      <c r="F17" s="49">
        <v>3</v>
      </c>
      <c r="G17" s="49">
        <v>4</v>
      </c>
      <c r="H17" s="49">
        <v>8</v>
      </c>
      <c r="I17" s="49">
        <v>3</v>
      </c>
      <c r="J17" s="75"/>
      <c r="K17" s="49">
        <v>3</v>
      </c>
      <c r="L17" s="49">
        <v>5</v>
      </c>
      <c r="M17" s="49">
        <v>10</v>
      </c>
      <c r="N17" s="57">
        <f t="shared" si="0"/>
        <v>42</v>
      </c>
      <c r="O17" s="59">
        <f t="shared" si="1"/>
        <v>75</v>
      </c>
      <c r="P17" s="63">
        <f t="shared" si="2"/>
        <v>6.3355</v>
      </c>
    </row>
    <row r="18" spans="1:16" ht="30" customHeight="1">
      <c r="A18" s="46">
        <v>12</v>
      </c>
      <c r="B18" s="41" t="s">
        <v>59</v>
      </c>
      <c r="C18" s="58">
        <v>42083</v>
      </c>
      <c r="D18" s="49">
        <v>2</v>
      </c>
      <c r="E18" s="49">
        <v>4</v>
      </c>
      <c r="F18" s="49">
        <v>3</v>
      </c>
      <c r="G18" s="49">
        <v>4</v>
      </c>
      <c r="H18" s="49">
        <v>5</v>
      </c>
      <c r="I18" s="49">
        <v>2</v>
      </c>
      <c r="J18" s="49">
        <v>3</v>
      </c>
      <c r="K18" s="49">
        <v>5</v>
      </c>
      <c r="L18" s="49">
        <v>1</v>
      </c>
      <c r="M18" s="49">
        <v>0</v>
      </c>
      <c r="N18" s="57">
        <f t="shared" si="0"/>
        <v>29</v>
      </c>
      <c r="O18" s="59">
        <f t="shared" si="1"/>
        <v>51.78571428571429</v>
      </c>
      <c r="P18" s="73">
        <f t="shared" si="2"/>
        <v>4.787107142857143</v>
      </c>
    </row>
    <row r="19" spans="1:16" ht="30" customHeight="1">
      <c r="A19" s="46">
        <v>13</v>
      </c>
      <c r="B19" s="41" t="s">
        <v>60</v>
      </c>
      <c r="C19" s="58">
        <v>42083</v>
      </c>
      <c r="D19" s="49">
        <v>2</v>
      </c>
      <c r="E19" s="49">
        <v>4</v>
      </c>
      <c r="F19" s="49">
        <v>3</v>
      </c>
      <c r="G19" s="49">
        <v>4</v>
      </c>
      <c r="H19" s="49">
        <v>7</v>
      </c>
      <c r="I19" s="49">
        <v>6</v>
      </c>
      <c r="J19" s="49">
        <v>4</v>
      </c>
      <c r="K19" s="49">
        <v>5</v>
      </c>
      <c r="L19" s="49">
        <v>6</v>
      </c>
      <c r="M19" s="49">
        <v>8</v>
      </c>
      <c r="N19" s="57">
        <f t="shared" si="0"/>
        <v>49</v>
      </c>
      <c r="O19" s="59">
        <f t="shared" si="1"/>
        <v>87.5</v>
      </c>
      <c r="P19" s="63">
        <f t="shared" si="2"/>
        <v>7.16925</v>
      </c>
    </row>
    <row r="20" spans="1:16" ht="30" customHeight="1">
      <c r="A20" s="46">
        <v>14</v>
      </c>
      <c r="B20" s="41" t="s">
        <v>61</v>
      </c>
      <c r="C20" s="58">
        <v>42090</v>
      </c>
      <c r="D20" s="49">
        <v>2</v>
      </c>
      <c r="E20" s="49">
        <v>4</v>
      </c>
      <c r="F20" s="49">
        <v>3</v>
      </c>
      <c r="G20" s="49">
        <v>4</v>
      </c>
      <c r="H20" s="49">
        <v>8</v>
      </c>
      <c r="I20" s="49">
        <v>3</v>
      </c>
      <c r="J20" s="49">
        <v>4</v>
      </c>
      <c r="K20" s="49">
        <v>4</v>
      </c>
      <c r="L20" s="49">
        <v>6</v>
      </c>
      <c r="M20" s="49">
        <v>12</v>
      </c>
      <c r="N20" s="57">
        <f t="shared" si="0"/>
        <v>50</v>
      </c>
      <c r="O20" s="59">
        <f t="shared" si="1"/>
        <v>89.28571428571429</v>
      </c>
      <c r="P20" s="63">
        <f t="shared" si="2"/>
        <v>7.288357142857143</v>
      </c>
    </row>
    <row r="21" spans="1:16" ht="30" customHeight="1">
      <c r="A21" s="46">
        <v>15</v>
      </c>
      <c r="B21" s="41" t="s">
        <v>62</v>
      </c>
      <c r="C21" s="58">
        <v>42090</v>
      </c>
      <c r="D21" s="49">
        <v>2</v>
      </c>
      <c r="E21" s="49">
        <v>4</v>
      </c>
      <c r="F21" s="49">
        <v>4</v>
      </c>
      <c r="G21" s="49">
        <v>4</v>
      </c>
      <c r="H21" s="49">
        <v>8</v>
      </c>
      <c r="I21" s="49">
        <v>6</v>
      </c>
      <c r="J21" s="49">
        <v>4</v>
      </c>
      <c r="K21" s="49">
        <v>6</v>
      </c>
      <c r="L21" s="49">
        <v>6</v>
      </c>
      <c r="M21" s="49">
        <v>8</v>
      </c>
      <c r="N21" s="57">
        <f t="shared" si="0"/>
        <v>52</v>
      </c>
      <c r="O21" s="59">
        <f t="shared" si="1"/>
        <v>92.85714285714286</v>
      </c>
      <c r="P21" s="63">
        <f t="shared" si="2"/>
        <v>7.526571428571429</v>
      </c>
    </row>
    <row r="22" spans="1:16" ht="30" customHeight="1">
      <c r="A22" s="46">
        <v>16</v>
      </c>
      <c r="B22" s="41" t="s">
        <v>63</v>
      </c>
      <c r="C22" s="58">
        <v>42090</v>
      </c>
      <c r="D22" s="49">
        <v>2</v>
      </c>
      <c r="E22" s="49">
        <v>3.5</v>
      </c>
      <c r="F22" s="49">
        <v>3.5</v>
      </c>
      <c r="G22" s="49">
        <v>4</v>
      </c>
      <c r="H22" s="49">
        <v>8</v>
      </c>
      <c r="I22" s="49">
        <v>4</v>
      </c>
      <c r="J22" s="49">
        <v>2</v>
      </c>
      <c r="K22" s="49">
        <v>6</v>
      </c>
      <c r="L22" s="49">
        <v>6</v>
      </c>
      <c r="M22" s="49">
        <v>12</v>
      </c>
      <c r="N22" s="57">
        <f t="shared" si="0"/>
        <v>51</v>
      </c>
      <c r="O22" s="59">
        <f t="shared" si="1"/>
        <v>91.07142857142857</v>
      </c>
      <c r="P22" s="63">
        <f t="shared" si="2"/>
        <v>7.407464285714285</v>
      </c>
    </row>
    <row r="23" spans="1:16" ht="30" customHeight="1">
      <c r="A23" s="46">
        <v>17</v>
      </c>
      <c r="B23" s="41" t="s">
        <v>64</v>
      </c>
      <c r="C23" s="58">
        <v>42076</v>
      </c>
      <c r="D23" s="49">
        <v>2</v>
      </c>
      <c r="E23" s="49">
        <v>4</v>
      </c>
      <c r="F23" s="49">
        <v>4</v>
      </c>
      <c r="G23" s="49">
        <v>4</v>
      </c>
      <c r="H23" s="49">
        <v>8</v>
      </c>
      <c r="I23" s="49">
        <v>6</v>
      </c>
      <c r="J23" s="49">
        <v>4</v>
      </c>
      <c r="K23" s="49">
        <v>6</v>
      </c>
      <c r="L23" s="49">
        <v>6</v>
      </c>
      <c r="M23" s="49">
        <v>12</v>
      </c>
      <c r="N23" s="57">
        <f t="shared" si="0"/>
        <v>56</v>
      </c>
      <c r="O23" s="59">
        <f t="shared" si="1"/>
        <v>100</v>
      </c>
      <c r="P23" s="63">
        <f t="shared" si="2"/>
        <v>8.003</v>
      </c>
    </row>
    <row r="24" spans="1:16" ht="30" customHeight="1">
      <c r="A24" s="46">
        <v>18</v>
      </c>
      <c r="B24" s="41" t="s">
        <v>65</v>
      </c>
      <c r="C24" s="58">
        <v>42083</v>
      </c>
      <c r="D24" s="49">
        <v>2</v>
      </c>
      <c r="E24" s="49">
        <v>4</v>
      </c>
      <c r="F24" s="49">
        <v>3</v>
      </c>
      <c r="G24" s="49">
        <v>4</v>
      </c>
      <c r="H24" s="49">
        <v>5</v>
      </c>
      <c r="I24" s="75"/>
      <c r="J24" s="49">
        <v>4</v>
      </c>
      <c r="K24" s="49">
        <v>4</v>
      </c>
      <c r="L24" s="49">
        <v>4</v>
      </c>
      <c r="M24" s="49">
        <v>10</v>
      </c>
      <c r="N24" s="57">
        <f t="shared" si="0"/>
        <v>40</v>
      </c>
      <c r="O24" s="59">
        <f t="shared" si="1"/>
        <v>71.42857142857143</v>
      </c>
      <c r="P24" s="63">
        <f t="shared" si="2"/>
        <v>6.097285714285714</v>
      </c>
    </row>
    <row r="25" spans="1:16" ht="30" customHeight="1">
      <c r="A25" s="46">
        <v>19</v>
      </c>
      <c r="B25" s="41" t="s">
        <v>66</v>
      </c>
      <c r="C25" s="58">
        <v>42083</v>
      </c>
      <c r="D25" s="49">
        <v>2</v>
      </c>
      <c r="E25" s="49">
        <v>4</v>
      </c>
      <c r="F25" s="49">
        <v>3</v>
      </c>
      <c r="G25" s="49">
        <v>4</v>
      </c>
      <c r="H25" s="49">
        <v>7</v>
      </c>
      <c r="I25" s="49">
        <v>4</v>
      </c>
      <c r="J25" s="49">
        <v>4</v>
      </c>
      <c r="K25" s="49">
        <v>4</v>
      </c>
      <c r="L25" s="49">
        <v>6</v>
      </c>
      <c r="M25" s="49">
        <v>12</v>
      </c>
      <c r="N25" s="57">
        <f t="shared" si="0"/>
        <v>50</v>
      </c>
      <c r="O25" s="59">
        <f t="shared" si="1"/>
        <v>89.28571428571429</v>
      </c>
      <c r="P25" s="63">
        <f t="shared" si="2"/>
        <v>7.288357142857143</v>
      </c>
    </row>
    <row r="26" spans="1:16" ht="30" customHeight="1">
      <c r="A26" s="46">
        <v>20</v>
      </c>
      <c r="B26" s="41" t="s">
        <v>67</v>
      </c>
      <c r="C26" s="58">
        <v>42090</v>
      </c>
      <c r="D26" s="49">
        <v>2</v>
      </c>
      <c r="E26" s="49">
        <v>4</v>
      </c>
      <c r="F26" s="49">
        <v>3</v>
      </c>
      <c r="G26" s="49">
        <v>4</v>
      </c>
      <c r="H26" s="49">
        <v>6</v>
      </c>
      <c r="I26" s="49">
        <v>4</v>
      </c>
      <c r="J26" s="75"/>
      <c r="K26" s="49">
        <v>2</v>
      </c>
      <c r="L26" s="49">
        <v>5</v>
      </c>
      <c r="M26" s="49">
        <v>12</v>
      </c>
      <c r="N26" s="57">
        <f t="shared" si="0"/>
        <v>42</v>
      </c>
      <c r="O26" s="59">
        <f t="shared" si="1"/>
        <v>75</v>
      </c>
      <c r="P26" s="63">
        <f t="shared" si="2"/>
        <v>6.3355</v>
      </c>
    </row>
    <row r="27" spans="1:16" ht="30" customHeight="1">
      <c r="A27" s="46">
        <v>21</v>
      </c>
      <c r="B27" s="41" t="s">
        <v>68</v>
      </c>
      <c r="C27" s="58">
        <v>42076</v>
      </c>
      <c r="D27" s="49">
        <v>2</v>
      </c>
      <c r="E27" s="49">
        <v>4</v>
      </c>
      <c r="F27" s="49">
        <v>3</v>
      </c>
      <c r="G27" s="75"/>
      <c r="H27" s="49">
        <v>8</v>
      </c>
      <c r="I27" s="49">
        <v>4</v>
      </c>
      <c r="J27" s="49">
        <v>4</v>
      </c>
      <c r="K27" s="49">
        <v>6</v>
      </c>
      <c r="L27" s="49">
        <v>6</v>
      </c>
      <c r="M27" s="49">
        <v>10</v>
      </c>
      <c r="N27" s="57">
        <f t="shared" si="0"/>
        <v>47</v>
      </c>
      <c r="O27" s="59">
        <f t="shared" si="1"/>
        <v>83.92857142857143</v>
      </c>
      <c r="P27" s="63">
        <f t="shared" si="2"/>
        <v>6.931035714285715</v>
      </c>
    </row>
    <row r="28" spans="1:16" ht="30" customHeight="1">
      <c r="A28" s="46">
        <v>22</v>
      </c>
      <c r="B28" s="41" t="s">
        <v>69</v>
      </c>
      <c r="C28" s="58">
        <v>42083</v>
      </c>
      <c r="D28" s="49">
        <v>2</v>
      </c>
      <c r="E28" s="49">
        <v>4</v>
      </c>
      <c r="F28" s="49">
        <v>4</v>
      </c>
      <c r="G28" s="49">
        <v>4</v>
      </c>
      <c r="H28" s="49">
        <v>8</v>
      </c>
      <c r="I28" s="49">
        <v>4</v>
      </c>
      <c r="J28" s="49">
        <v>1</v>
      </c>
      <c r="K28" s="49">
        <v>3</v>
      </c>
      <c r="L28" s="49">
        <v>6</v>
      </c>
      <c r="M28" s="49">
        <v>10</v>
      </c>
      <c r="N28" s="57">
        <f t="shared" si="0"/>
        <v>46</v>
      </c>
      <c r="O28" s="59">
        <f t="shared" si="1"/>
        <v>82.14285714285714</v>
      </c>
      <c r="P28" s="63">
        <f t="shared" si="2"/>
        <v>6.811928571428571</v>
      </c>
    </row>
    <row r="29" spans="1:16" ht="30" customHeight="1">
      <c r="A29" s="46">
        <v>23</v>
      </c>
      <c r="B29" s="41" t="s">
        <v>70</v>
      </c>
      <c r="C29" s="58">
        <v>42083</v>
      </c>
      <c r="D29" s="49">
        <v>2</v>
      </c>
      <c r="E29" s="49">
        <v>4</v>
      </c>
      <c r="F29" s="49">
        <v>3</v>
      </c>
      <c r="G29" s="49">
        <v>4</v>
      </c>
      <c r="H29" s="49">
        <v>7</v>
      </c>
      <c r="I29" s="49">
        <v>6</v>
      </c>
      <c r="J29" s="49">
        <v>4</v>
      </c>
      <c r="K29" s="49">
        <v>6</v>
      </c>
      <c r="L29" s="49">
        <v>6</v>
      </c>
      <c r="M29" s="49">
        <v>10</v>
      </c>
      <c r="N29" s="57">
        <f t="shared" si="0"/>
        <v>52</v>
      </c>
      <c r="O29" s="59">
        <f t="shared" si="1"/>
        <v>92.85714285714286</v>
      </c>
      <c r="P29" s="63">
        <f t="shared" si="2"/>
        <v>7.526571428571429</v>
      </c>
    </row>
    <row r="30" spans="1:16" ht="30" customHeight="1">
      <c r="A30" s="46">
        <v>24</v>
      </c>
      <c r="B30" s="41" t="s">
        <v>71</v>
      </c>
      <c r="C30" s="58">
        <v>42090</v>
      </c>
      <c r="D30" s="49">
        <v>2</v>
      </c>
      <c r="E30" s="49">
        <v>4</v>
      </c>
      <c r="F30" s="49">
        <v>4</v>
      </c>
      <c r="G30" s="49">
        <v>4</v>
      </c>
      <c r="H30" s="49">
        <v>8</v>
      </c>
      <c r="I30" s="49">
        <v>5</v>
      </c>
      <c r="J30" s="49">
        <v>3</v>
      </c>
      <c r="K30" s="49">
        <v>4</v>
      </c>
      <c r="L30" s="49">
        <v>6</v>
      </c>
      <c r="M30" s="49">
        <v>10</v>
      </c>
      <c r="N30" s="57">
        <f t="shared" si="0"/>
        <v>50</v>
      </c>
      <c r="O30" s="59">
        <f t="shared" si="1"/>
        <v>89.28571428571429</v>
      </c>
      <c r="P30" s="63">
        <f t="shared" si="2"/>
        <v>7.288357142857143</v>
      </c>
    </row>
    <row r="31" spans="3:16" s="1" customFormat="1" ht="19.5" customHeight="1">
      <c r="C31" s="50">
        <v>600</v>
      </c>
      <c r="F31" s="51"/>
      <c r="G31" s="51"/>
      <c r="O31" s="52">
        <v>25</v>
      </c>
      <c r="P31" s="33"/>
    </row>
    <row r="32" spans="3:16" s="1" customFormat="1" ht="19.5" customHeight="1">
      <c r="C32" s="53">
        <f>0.1*C31/1000</f>
        <v>0.06</v>
      </c>
      <c r="F32" s="51"/>
      <c r="G32" s="51"/>
      <c r="O32" s="76">
        <f>$O$31*0.1/1000*204.22</f>
        <v>0.5105500000000001</v>
      </c>
      <c r="P32" s="33"/>
    </row>
    <row r="33" spans="3:16" s="1" customFormat="1" ht="19.5" customHeight="1">
      <c r="C33" s="80">
        <f>+C32*39.997</f>
        <v>2.39982</v>
      </c>
      <c r="F33" s="51"/>
      <c r="G33" s="51"/>
      <c r="O33" s="76">
        <f>O32*100/99.5</f>
        <v>0.5131155778894473</v>
      </c>
      <c r="P33" s="33"/>
    </row>
    <row r="34" spans="3:16" s="1" customFormat="1" ht="19.5" customHeight="1">
      <c r="C34" s="80">
        <f>+C33*100/97</f>
        <v>2.474041237113402</v>
      </c>
      <c r="F34" s="51"/>
      <c r="G34" s="51"/>
      <c r="I34" s="51"/>
      <c r="O34" s="52">
        <v>5</v>
      </c>
      <c r="P34" s="33"/>
    </row>
    <row r="35" spans="3:16" s="1" customFormat="1" ht="19.5" customHeight="1">
      <c r="C35" s="29"/>
      <c r="E35" s="51"/>
      <c r="F35" s="51"/>
      <c r="G35" s="51"/>
      <c r="O35" s="77">
        <f>O33*O34</f>
        <v>2.5655778894472365</v>
      </c>
      <c r="P35" s="33"/>
    </row>
    <row r="36" spans="3:16" s="1" customFormat="1" ht="19.5" customHeight="1">
      <c r="C36" s="29"/>
      <c r="E36" s="51"/>
      <c r="F36" s="51"/>
      <c r="G36" s="51"/>
      <c r="O36" s="54">
        <f>O35*1/100</f>
        <v>0.025655778894472365</v>
      </c>
      <c r="P36" s="33"/>
    </row>
    <row r="37" spans="3:16" s="1" customFormat="1" ht="19.5" customHeight="1">
      <c r="C37" s="29"/>
      <c r="E37" s="51"/>
      <c r="F37" s="51"/>
      <c r="G37" s="51"/>
      <c r="O37" s="54">
        <f>O35-O36</f>
        <v>2.539922110552764</v>
      </c>
      <c r="P37" s="33"/>
    </row>
    <row r="38" spans="3:16" s="1" customFormat="1" ht="19.5" customHeight="1">
      <c r="C38" s="29"/>
      <c r="O38" s="54">
        <f>O35+O36</f>
        <v>2.591233668341709</v>
      </c>
      <c r="P38" s="33"/>
    </row>
    <row r="39" spans="3:16" s="1" customFormat="1" ht="19.5" customHeight="1">
      <c r="C39" s="29"/>
      <c r="P39" s="33"/>
    </row>
    <row r="40" spans="3:16" s="1" customFormat="1" ht="19.5" customHeight="1">
      <c r="C40" s="29"/>
      <c r="P40" s="33"/>
    </row>
    <row r="41" spans="3:16" s="1" customFormat="1" ht="19.5" customHeight="1">
      <c r="C41" s="29"/>
      <c r="P41" s="33"/>
    </row>
    <row r="42" ht="19.5" customHeight="1"/>
    <row r="43" ht="19.5" customHeight="1"/>
    <row r="44" ht="19.5" customHeight="1"/>
  </sheetData>
  <sheetProtection/>
  <mergeCells count="10">
    <mergeCell ref="O4:O5"/>
    <mergeCell ref="P4:P6"/>
    <mergeCell ref="A4:B6"/>
    <mergeCell ref="A1:O1"/>
    <mergeCell ref="A2:P2"/>
    <mergeCell ref="A3:P3"/>
    <mergeCell ref="C4:C6"/>
    <mergeCell ref="D4:D5"/>
    <mergeCell ref="E4:F4"/>
    <mergeCell ref="N4:N5"/>
  </mergeCells>
  <printOptions horizontalCentered="1"/>
  <pageMargins left="0" right="0" top="0.1968503937007874" bottom="0" header="0.31496062992125984" footer="0.31496062992125984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="80" zoomScaleNormal="80" zoomScalePageLayoutView="0" workbookViewId="0" topLeftCell="A1">
      <selection activeCell="C33" sqref="C33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6" width="20.7109375" style="0" customWidth="1"/>
    <col min="7" max="7" width="25.7109375" style="0" customWidth="1"/>
    <col min="8" max="8" width="15.7109375" style="0" customWidth="1"/>
  </cols>
  <sheetData>
    <row r="1" spans="1:8" s="6" customFormat="1" ht="39.75" customHeight="1">
      <c r="A1" s="83" t="s">
        <v>15</v>
      </c>
      <c r="B1" s="83"/>
      <c r="C1" s="83"/>
      <c r="D1" s="83"/>
      <c r="E1" s="83"/>
      <c r="F1" s="83"/>
      <c r="G1" s="83"/>
      <c r="H1" s="83"/>
    </row>
    <row r="2" spans="1:5" s="6" customFormat="1" ht="39.75" customHeight="1">
      <c r="A2" s="28"/>
      <c r="B2" s="17"/>
      <c r="C2" s="28"/>
      <c r="E2" s="7"/>
    </row>
    <row r="3" spans="1:5" s="6" customFormat="1" ht="18" customHeight="1">
      <c r="A3" s="7"/>
      <c r="C3" s="8"/>
      <c r="D3" s="8"/>
      <c r="E3" s="7"/>
    </row>
    <row r="4" spans="1:8" ht="60" customHeight="1">
      <c r="A4" s="84" t="s">
        <v>33</v>
      </c>
      <c r="B4" s="84"/>
      <c r="C4" s="85" t="s">
        <v>10</v>
      </c>
      <c r="D4" s="86"/>
      <c r="E4" s="87"/>
      <c r="F4" s="88" t="s">
        <v>4</v>
      </c>
      <c r="G4" s="9" t="s">
        <v>12</v>
      </c>
      <c r="H4" s="90" t="s">
        <v>3</v>
      </c>
    </row>
    <row r="5" spans="1:8" ht="79.5" customHeight="1">
      <c r="A5" s="84"/>
      <c r="B5" s="84"/>
      <c r="C5" s="27" t="s">
        <v>20</v>
      </c>
      <c r="D5" s="27" t="s">
        <v>5</v>
      </c>
      <c r="E5" s="27" t="s">
        <v>6</v>
      </c>
      <c r="F5" s="89"/>
      <c r="G5" s="27" t="s">
        <v>13</v>
      </c>
      <c r="H5" s="91"/>
    </row>
    <row r="6" spans="1:8" s="16" customFormat="1" ht="45" customHeight="1">
      <c r="A6" s="47">
        <v>1</v>
      </c>
      <c r="B6" s="42" t="s">
        <v>48</v>
      </c>
      <c r="C6" s="10"/>
      <c r="D6" s="11"/>
      <c r="E6" s="11"/>
      <c r="F6" s="11"/>
      <c r="G6" s="11"/>
      <c r="H6" s="11"/>
    </row>
    <row r="7" spans="1:8" s="16" customFormat="1" ht="45" customHeight="1">
      <c r="A7" s="47">
        <v>2</v>
      </c>
      <c r="B7" s="42" t="s">
        <v>49</v>
      </c>
      <c r="C7" s="10"/>
      <c r="D7" s="11"/>
      <c r="E7" s="11"/>
      <c r="F7" s="11"/>
      <c r="G7" s="11"/>
      <c r="H7" s="11"/>
    </row>
    <row r="8" spans="1:8" s="16" customFormat="1" ht="45" customHeight="1">
      <c r="A8" s="47">
        <v>3</v>
      </c>
      <c r="B8" s="42" t="s">
        <v>50</v>
      </c>
      <c r="C8" s="10"/>
      <c r="D8" s="11"/>
      <c r="E8" s="11"/>
      <c r="F8" s="11"/>
      <c r="G8" s="11"/>
      <c r="H8" s="11"/>
    </row>
    <row r="9" spans="1:8" s="16" customFormat="1" ht="45" customHeight="1">
      <c r="A9" s="47">
        <v>4</v>
      </c>
      <c r="B9" s="42" t="s">
        <v>51</v>
      </c>
      <c r="C9" s="10"/>
      <c r="D9" s="11"/>
      <c r="E9" s="11"/>
      <c r="F9" s="11"/>
      <c r="G9" s="11"/>
      <c r="H9" s="11"/>
    </row>
    <row r="10" spans="1:8" s="16" customFormat="1" ht="45" customHeight="1">
      <c r="A10" s="47">
        <v>5</v>
      </c>
      <c r="B10" s="42" t="s">
        <v>52</v>
      </c>
      <c r="C10" s="10"/>
      <c r="D10" s="11"/>
      <c r="E10" s="11"/>
      <c r="F10" s="11"/>
      <c r="G10" s="11"/>
      <c r="H10" s="11"/>
    </row>
    <row r="11" spans="1:8" s="16" customFormat="1" ht="45" customHeight="1">
      <c r="A11" s="47">
        <v>6</v>
      </c>
      <c r="B11" s="42" t="s">
        <v>53</v>
      </c>
      <c r="C11" s="10"/>
      <c r="D11" s="11"/>
      <c r="E11" s="11"/>
      <c r="F11" s="11"/>
      <c r="G11" s="11"/>
      <c r="H11" s="11"/>
    </row>
    <row r="12" spans="1:8" s="16" customFormat="1" ht="45" customHeight="1">
      <c r="A12" s="47">
        <v>7</v>
      </c>
      <c r="B12" s="42" t="s">
        <v>54</v>
      </c>
      <c r="C12" s="10"/>
      <c r="D12" s="11"/>
      <c r="E12" s="11"/>
      <c r="F12" s="11"/>
      <c r="G12" s="11"/>
      <c r="H12" s="11"/>
    </row>
    <row r="13" spans="1:8" s="16" customFormat="1" ht="45" customHeight="1">
      <c r="A13" s="47">
        <v>8</v>
      </c>
      <c r="B13" s="42" t="s">
        <v>55</v>
      </c>
      <c r="C13" s="10"/>
      <c r="D13" s="11"/>
      <c r="E13" s="11"/>
      <c r="F13" s="11"/>
      <c r="G13" s="11"/>
      <c r="H13" s="11"/>
    </row>
    <row r="14" spans="1:8" s="16" customFormat="1" ht="45" customHeight="1">
      <c r="A14" s="47">
        <v>9</v>
      </c>
      <c r="B14" s="42" t="s">
        <v>56</v>
      </c>
      <c r="C14" s="10"/>
      <c r="D14" s="11"/>
      <c r="E14" s="11"/>
      <c r="F14" s="11"/>
      <c r="G14" s="11"/>
      <c r="H14" s="11"/>
    </row>
    <row r="15" spans="1:8" s="16" customFormat="1" ht="45" customHeight="1">
      <c r="A15" s="47">
        <v>10</v>
      </c>
      <c r="B15" s="42" t="s">
        <v>57</v>
      </c>
      <c r="C15" s="10"/>
      <c r="D15" s="11"/>
      <c r="E15" s="11"/>
      <c r="F15" s="11"/>
      <c r="G15" s="11"/>
      <c r="H15" s="11"/>
    </row>
    <row r="16" spans="1:8" s="16" customFormat="1" ht="45" customHeight="1">
      <c r="A16" s="47">
        <v>11</v>
      </c>
      <c r="B16" s="42" t="s">
        <v>58</v>
      </c>
      <c r="C16" s="12"/>
      <c r="D16" s="12"/>
      <c r="E16" s="12"/>
      <c r="F16" s="12"/>
      <c r="G16" s="12"/>
      <c r="H16" s="12"/>
    </row>
    <row r="17" spans="1:8" s="16" customFormat="1" ht="45" customHeight="1">
      <c r="A17" s="47">
        <v>12</v>
      </c>
      <c r="B17" s="42" t="s">
        <v>59</v>
      </c>
      <c r="C17" s="12"/>
      <c r="D17" s="12"/>
      <c r="E17" s="12"/>
      <c r="F17" s="12"/>
      <c r="G17" s="12"/>
      <c r="H17" s="12"/>
    </row>
    <row r="18" spans="1:8" s="16" customFormat="1" ht="45" customHeight="1">
      <c r="A18" s="47">
        <v>13</v>
      </c>
      <c r="B18" s="42" t="s">
        <v>60</v>
      </c>
      <c r="C18" s="12"/>
      <c r="D18" s="12"/>
      <c r="E18" s="12"/>
      <c r="F18" s="12"/>
      <c r="G18" s="12"/>
      <c r="H18" s="12"/>
    </row>
    <row r="19" spans="1:8" s="16" customFormat="1" ht="45" customHeight="1">
      <c r="A19" s="47">
        <v>14</v>
      </c>
      <c r="B19" s="42" t="s">
        <v>61</v>
      </c>
      <c r="C19" s="12"/>
      <c r="D19" s="12"/>
      <c r="E19" s="12"/>
      <c r="F19" s="12"/>
      <c r="G19" s="12"/>
      <c r="H19" s="12"/>
    </row>
    <row r="20" spans="1:8" s="16" customFormat="1" ht="45" customHeight="1">
      <c r="A20" s="47">
        <v>15</v>
      </c>
      <c r="B20" s="42" t="s">
        <v>62</v>
      </c>
      <c r="C20" s="12"/>
      <c r="D20" s="12"/>
      <c r="E20" s="12"/>
      <c r="F20" s="12"/>
      <c r="G20" s="12"/>
      <c r="H20" s="12"/>
    </row>
    <row r="21" spans="1:8" s="16" customFormat="1" ht="45" customHeight="1">
      <c r="A21" s="47">
        <v>16</v>
      </c>
      <c r="B21" s="42" t="s">
        <v>63</v>
      </c>
      <c r="C21" s="12"/>
      <c r="D21" s="12"/>
      <c r="E21" s="12"/>
      <c r="F21" s="12"/>
      <c r="G21" s="12"/>
      <c r="H21" s="12"/>
    </row>
    <row r="22" spans="1:8" s="16" customFormat="1" ht="45" customHeight="1">
      <c r="A22" s="47">
        <v>17</v>
      </c>
      <c r="B22" s="42" t="s">
        <v>64</v>
      </c>
      <c r="C22" s="12"/>
      <c r="D22" s="12"/>
      <c r="E22" s="12"/>
      <c r="F22" s="12"/>
      <c r="G22" s="12"/>
      <c r="H22" s="12"/>
    </row>
    <row r="23" spans="1:8" s="16" customFormat="1" ht="45" customHeight="1">
      <c r="A23" s="47">
        <v>18</v>
      </c>
      <c r="B23" s="42" t="s">
        <v>65</v>
      </c>
      <c r="C23" s="12"/>
      <c r="D23" s="12"/>
      <c r="E23" s="12"/>
      <c r="F23" s="12"/>
      <c r="G23" s="12"/>
      <c r="H23" s="12"/>
    </row>
    <row r="24" spans="1:8" s="16" customFormat="1" ht="45" customHeight="1">
      <c r="A24" s="47">
        <v>19</v>
      </c>
      <c r="B24" s="42" t="s">
        <v>66</v>
      </c>
      <c r="C24" s="12"/>
      <c r="D24" s="12"/>
      <c r="E24" s="12"/>
      <c r="F24" s="12"/>
      <c r="G24" s="12"/>
      <c r="H24" s="12"/>
    </row>
    <row r="25" spans="1:8" s="16" customFormat="1" ht="45" customHeight="1">
      <c r="A25" s="47">
        <v>20</v>
      </c>
      <c r="B25" s="42" t="s">
        <v>67</v>
      </c>
      <c r="C25" s="12"/>
      <c r="D25" s="12"/>
      <c r="E25" s="12"/>
      <c r="F25" s="12"/>
      <c r="G25" s="12"/>
      <c r="H25" s="12"/>
    </row>
    <row r="26" spans="1:8" s="16" customFormat="1" ht="45" customHeight="1">
      <c r="A26" s="47">
        <v>21</v>
      </c>
      <c r="B26" s="42" t="s">
        <v>68</v>
      </c>
      <c r="C26" s="12"/>
      <c r="D26" s="12"/>
      <c r="E26" s="12"/>
      <c r="F26" s="12"/>
      <c r="G26" s="12"/>
      <c r="H26" s="12"/>
    </row>
    <row r="27" spans="1:8" s="16" customFormat="1" ht="45" customHeight="1">
      <c r="A27" s="47">
        <v>22</v>
      </c>
      <c r="B27" s="42" t="s">
        <v>69</v>
      </c>
      <c r="C27" s="12"/>
      <c r="D27" s="12"/>
      <c r="E27" s="12"/>
      <c r="F27" s="12"/>
      <c r="G27" s="12"/>
      <c r="H27" s="12"/>
    </row>
    <row r="28" spans="1:8" s="16" customFormat="1" ht="45" customHeight="1">
      <c r="A28" s="47">
        <v>23</v>
      </c>
      <c r="B28" s="42" t="s">
        <v>70</v>
      </c>
      <c r="C28" s="12"/>
      <c r="D28" s="12"/>
      <c r="E28" s="12"/>
      <c r="F28" s="12"/>
      <c r="G28" s="12"/>
      <c r="H28" s="12"/>
    </row>
    <row r="29" spans="1:8" s="16" customFormat="1" ht="45" customHeight="1">
      <c r="A29" s="47">
        <v>24</v>
      </c>
      <c r="B29" s="42" t="s">
        <v>71</v>
      </c>
      <c r="C29" s="12"/>
      <c r="D29" s="12"/>
      <c r="E29" s="12"/>
      <c r="F29" s="12"/>
      <c r="G29" s="12"/>
      <c r="H29" s="12"/>
    </row>
  </sheetData>
  <sheetProtection/>
  <mergeCells count="5">
    <mergeCell ref="A1:H1"/>
    <mergeCell ref="F4:F5"/>
    <mergeCell ref="H4:H5"/>
    <mergeCell ref="C4:E4"/>
    <mergeCell ref="A4:B5"/>
  </mergeCells>
  <printOptions horizontalCentered="1"/>
  <pageMargins left="0" right="0" top="0.1968503937007874" bottom="0" header="0.5118110236220472" footer="0.5118110236220472"/>
  <pageSetup fitToHeight="1" fitToWidth="1" horizontalDpi="300" verticalDpi="3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="85" zoomScaleNormal="85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32" sqref="H32"/>
    </sheetView>
  </sheetViews>
  <sheetFormatPr defaultColWidth="9.140625" defaultRowHeight="12.75"/>
  <cols>
    <col min="1" max="1" width="5.7109375" style="0" customWidth="1"/>
    <col min="2" max="2" width="15.421875" style="0" bestFit="1" customWidth="1"/>
    <col min="3" max="3" width="13.421875" style="0" bestFit="1" customWidth="1"/>
    <col min="4" max="12" width="12.7109375" style="0" customWidth="1"/>
    <col min="13" max="13" width="31.00390625" style="0" customWidth="1"/>
  </cols>
  <sheetData>
    <row r="1" spans="1:12" s="33" customFormat="1" ht="39.75" customHeight="1">
      <c r="A1" s="128" t="s">
        <v>32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1" s="1" customFormat="1" ht="39.75" customHeight="1">
      <c r="A2" s="43"/>
      <c r="B2" s="44"/>
      <c r="C2" s="44"/>
      <c r="D2" s="45"/>
      <c r="E2" s="45"/>
      <c r="F2" s="45"/>
      <c r="G2" s="45"/>
      <c r="H2" s="45"/>
      <c r="I2" s="45"/>
      <c r="J2" s="45"/>
      <c r="K2" s="45"/>
    </row>
    <row r="3" spans="1:12" ht="18">
      <c r="A3" s="92" t="s">
        <v>33</v>
      </c>
      <c r="B3" s="93"/>
      <c r="C3" s="70"/>
      <c r="D3" s="98" t="s">
        <v>26</v>
      </c>
      <c r="E3" s="98"/>
      <c r="F3" s="98"/>
      <c r="G3" s="98"/>
      <c r="H3" s="98"/>
      <c r="I3" s="98" t="s">
        <v>27</v>
      </c>
      <c r="J3" s="98"/>
      <c r="K3" s="98"/>
      <c r="L3" s="98"/>
    </row>
    <row r="4" spans="1:12" ht="87.75" customHeight="1">
      <c r="A4" s="94"/>
      <c r="B4" s="95"/>
      <c r="C4" s="71"/>
      <c r="D4" s="36" t="s">
        <v>24</v>
      </c>
      <c r="E4" s="35" t="s">
        <v>21</v>
      </c>
      <c r="F4" s="35" t="s">
        <v>16</v>
      </c>
      <c r="G4" s="35" t="s">
        <v>1</v>
      </c>
      <c r="H4" s="35" t="s">
        <v>0</v>
      </c>
      <c r="I4" s="35" t="s">
        <v>28</v>
      </c>
      <c r="J4" s="35" t="s">
        <v>23</v>
      </c>
      <c r="K4" s="35" t="s">
        <v>25</v>
      </c>
      <c r="L4" s="35" t="s">
        <v>30</v>
      </c>
    </row>
    <row r="5" spans="1:12" ht="19.5" customHeight="1">
      <c r="A5" s="96"/>
      <c r="B5" s="97"/>
      <c r="C5" s="72"/>
      <c r="D5" s="27" t="s">
        <v>18</v>
      </c>
      <c r="E5" s="27">
        <v>99.5</v>
      </c>
      <c r="F5" s="27" t="s">
        <v>7</v>
      </c>
      <c r="G5" s="27" t="s">
        <v>7</v>
      </c>
      <c r="H5" s="27" t="s">
        <v>7</v>
      </c>
      <c r="I5" s="27">
        <v>105.99</v>
      </c>
      <c r="J5" s="27" t="s">
        <v>22</v>
      </c>
      <c r="K5" s="27" t="s">
        <v>19</v>
      </c>
      <c r="L5" s="27" t="s">
        <v>19</v>
      </c>
    </row>
    <row r="6" spans="1:13" s="16" customFormat="1" ht="24.75" customHeight="1">
      <c r="A6" s="46">
        <v>1</v>
      </c>
      <c r="B6" s="41" t="s">
        <v>48</v>
      </c>
      <c r="C6" s="41" t="s">
        <v>61</v>
      </c>
      <c r="D6" s="37">
        <v>0.5293</v>
      </c>
      <c r="E6" s="68">
        <f>+D6*$E$5/100</f>
        <v>0.5266535</v>
      </c>
      <c r="F6" s="34">
        <v>100</v>
      </c>
      <c r="G6" s="15">
        <v>20</v>
      </c>
      <c r="H6" s="15">
        <v>21.5</v>
      </c>
      <c r="I6" s="38">
        <f>+E6/$I$5*G6/F6</f>
        <v>0.000993779601849231</v>
      </c>
      <c r="J6" s="39">
        <f>+I6*2</f>
        <v>0.001987559203698462</v>
      </c>
      <c r="K6" s="18">
        <f>+J6*1000/H6</f>
        <v>0.09244461412550986</v>
      </c>
      <c r="L6" s="13">
        <f>+K6/0.1</f>
        <v>0.9244461412550986</v>
      </c>
      <c r="M6" s="40"/>
    </row>
    <row r="7" spans="1:13" s="16" customFormat="1" ht="24.75" customHeight="1">
      <c r="A7" s="46">
        <v>2</v>
      </c>
      <c r="B7" s="41" t="s">
        <v>49</v>
      </c>
      <c r="C7" s="41" t="s">
        <v>65</v>
      </c>
      <c r="D7" s="37">
        <v>0.5339</v>
      </c>
      <c r="E7" s="68">
        <f aca="true" t="shared" si="0" ref="E7:E29">+D7*$E$5/100</f>
        <v>0.5312305</v>
      </c>
      <c r="F7" s="34">
        <v>100</v>
      </c>
      <c r="G7" s="15">
        <v>20</v>
      </c>
      <c r="H7" s="15">
        <v>20.9</v>
      </c>
      <c r="I7" s="38">
        <f aca="true" t="shared" si="1" ref="I7:I29">+E7/$I$5*G7/F7</f>
        <v>0.001002416265685442</v>
      </c>
      <c r="J7" s="39">
        <f aca="true" t="shared" si="2" ref="J7:J29">+I7*2</f>
        <v>0.002004832531370884</v>
      </c>
      <c r="K7" s="18">
        <f aca="true" t="shared" si="3" ref="K7:K29">+J7*1000/H7</f>
        <v>0.09592500150099925</v>
      </c>
      <c r="L7" s="13">
        <f aca="true" t="shared" si="4" ref="L7:L29">+K7/0.1</f>
        <v>0.9592500150099925</v>
      </c>
      <c r="M7" s="40"/>
    </row>
    <row r="8" spans="1:13" s="16" customFormat="1" ht="24.75" customHeight="1">
      <c r="A8" s="46">
        <v>3</v>
      </c>
      <c r="B8" s="41" t="s">
        <v>50</v>
      </c>
      <c r="C8" s="41"/>
      <c r="D8" s="37">
        <v>1.3226</v>
      </c>
      <c r="E8" s="68">
        <f t="shared" si="0"/>
        <v>1.315987</v>
      </c>
      <c r="F8" s="34">
        <v>250</v>
      </c>
      <c r="G8" s="15">
        <v>25</v>
      </c>
      <c r="H8" s="15">
        <v>22.2</v>
      </c>
      <c r="I8" s="38">
        <f t="shared" si="1"/>
        <v>0.0012416143032361543</v>
      </c>
      <c r="J8" s="39">
        <f t="shared" si="2"/>
        <v>0.0024832286064723087</v>
      </c>
      <c r="K8" s="18">
        <f t="shared" si="3"/>
        <v>0.11185714443568959</v>
      </c>
      <c r="L8" s="14">
        <f t="shared" si="4"/>
        <v>1.1185714443568957</v>
      </c>
      <c r="M8" s="40"/>
    </row>
    <row r="9" spans="1:13" s="16" customFormat="1" ht="24.75" customHeight="1">
      <c r="A9" s="46">
        <v>4</v>
      </c>
      <c r="B9" s="41" t="s">
        <v>51</v>
      </c>
      <c r="C9" s="41"/>
      <c r="D9" s="37">
        <v>0.5315</v>
      </c>
      <c r="E9" s="68">
        <f t="shared" si="0"/>
        <v>0.5288425</v>
      </c>
      <c r="F9" s="34">
        <v>250</v>
      </c>
      <c r="G9" s="15">
        <v>50</v>
      </c>
      <c r="H9" s="15">
        <v>19.2</v>
      </c>
      <c r="I9" s="38">
        <f t="shared" si="1"/>
        <v>0.0009979101802056799</v>
      </c>
      <c r="J9" s="39">
        <f t="shared" si="2"/>
        <v>0.0019958203604113598</v>
      </c>
      <c r="K9" s="13">
        <f t="shared" si="3"/>
        <v>0.10394897710475832</v>
      </c>
      <c r="L9" s="14">
        <f t="shared" si="4"/>
        <v>1.0394897710475832</v>
      </c>
      <c r="M9" s="40"/>
    </row>
    <row r="10" spans="1:13" s="16" customFormat="1" ht="24.75" customHeight="1">
      <c r="A10" s="46">
        <v>5</v>
      </c>
      <c r="B10" s="41" t="s">
        <v>52</v>
      </c>
      <c r="C10" s="41" t="s">
        <v>71</v>
      </c>
      <c r="D10" s="37">
        <v>0.5332</v>
      </c>
      <c r="E10" s="68">
        <f t="shared" si="0"/>
        <v>0.5305340000000001</v>
      </c>
      <c r="F10" s="34">
        <v>100</v>
      </c>
      <c r="G10" s="15">
        <v>20</v>
      </c>
      <c r="H10" s="15">
        <v>21.4</v>
      </c>
      <c r="I10" s="38">
        <f t="shared" si="1"/>
        <v>0.001001101990753845</v>
      </c>
      <c r="J10" s="39">
        <f t="shared" si="2"/>
        <v>0.00200220398150769</v>
      </c>
      <c r="K10" s="18">
        <f t="shared" si="3"/>
        <v>0.09356093371531263</v>
      </c>
      <c r="L10" s="13">
        <f t="shared" si="4"/>
        <v>0.9356093371531262</v>
      </c>
      <c r="M10" s="40"/>
    </row>
    <row r="11" spans="1:13" s="16" customFormat="1" ht="24.75" customHeight="1">
      <c r="A11" s="46">
        <v>6</v>
      </c>
      <c r="B11" s="41" t="s">
        <v>53</v>
      </c>
      <c r="C11" s="41"/>
      <c r="D11" s="37">
        <v>1.3374</v>
      </c>
      <c r="E11" s="68">
        <f t="shared" si="0"/>
        <v>1.3307129999999998</v>
      </c>
      <c r="F11" s="34">
        <v>250</v>
      </c>
      <c r="G11" s="15">
        <v>25</v>
      </c>
      <c r="H11" s="15">
        <v>27.1</v>
      </c>
      <c r="I11" s="38">
        <f t="shared" si="1"/>
        <v>0.0012555080667987547</v>
      </c>
      <c r="J11" s="39">
        <f t="shared" si="2"/>
        <v>0.0025110161335975094</v>
      </c>
      <c r="K11" s="18">
        <f t="shared" si="3"/>
        <v>0.09265742190396713</v>
      </c>
      <c r="L11" s="13">
        <f t="shared" si="4"/>
        <v>0.9265742190396712</v>
      </c>
      <c r="M11" s="40"/>
    </row>
    <row r="12" spans="1:13" s="16" customFormat="1" ht="24.75" customHeight="1">
      <c r="A12" s="46">
        <v>7</v>
      </c>
      <c r="B12" s="41" t="s">
        <v>54</v>
      </c>
      <c r="C12" s="41"/>
      <c r="D12" s="37">
        <v>0.6693</v>
      </c>
      <c r="E12" s="68">
        <f t="shared" si="0"/>
        <v>0.6659535</v>
      </c>
      <c r="F12" s="34">
        <v>250</v>
      </c>
      <c r="G12" s="15">
        <v>50</v>
      </c>
      <c r="H12" s="15">
        <v>27.9</v>
      </c>
      <c r="I12" s="38">
        <f t="shared" si="1"/>
        <v>0.0012566345881686951</v>
      </c>
      <c r="J12" s="39">
        <f t="shared" si="2"/>
        <v>0.0025132691763373903</v>
      </c>
      <c r="K12" s="18">
        <f t="shared" si="3"/>
        <v>0.09008133248521112</v>
      </c>
      <c r="L12" s="13">
        <f t="shared" si="4"/>
        <v>0.9008133248521112</v>
      </c>
      <c r="M12" s="40"/>
    </row>
    <row r="13" spans="1:13" s="16" customFormat="1" ht="24.75" customHeight="1">
      <c r="A13" s="46">
        <v>8</v>
      </c>
      <c r="B13" s="41" t="s">
        <v>55</v>
      </c>
      <c r="C13" s="41" t="s">
        <v>70</v>
      </c>
      <c r="D13" s="37">
        <v>1.3396</v>
      </c>
      <c r="E13" s="68">
        <f t="shared" si="0"/>
        <v>1.332902</v>
      </c>
      <c r="F13" s="34">
        <v>250</v>
      </c>
      <c r="G13" s="15">
        <v>25</v>
      </c>
      <c r="H13" s="15">
        <v>25.6</v>
      </c>
      <c r="I13" s="38">
        <f t="shared" si="1"/>
        <v>0.0012575733559769791</v>
      </c>
      <c r="J13" s="39">
        <f t="shared" si="2"/>
        <v>0.0025151467119539582</v>
      </c>
      <c r="K13" s="18">
        <f t="shared" si="3"/>
        <v>0.09824791843570148</v>
      </c>
      <c r="L13" s="13">
        <f t="shared" si="4"/>
        <v>0.9824791843570148</v>
      </c>
      <c r="M13" s="40"/>
    </row>
    <row r="14" spans="1:13" s="16" customFormat="1" ht="24.75" customHeight="1">
      <c r="A14" s="46">
        <v>9</v>
      </c>
      <c r="B14" s="41" t="s">
        <v>56</v>
      </c>
      <c r="C14" s="41"/>
      <c r="D14" s="37">
        <v>1.0668</v>
      </c>
      <c r="E14" s="68">
        <f t="shared" si="0"/>
        <v>1.061466</v>
      </c>
      <c r="F14" s="34">
        <v>250</v>
      </c>
      <c r="G14" s="15">
        <v>25</v>
      </c>
      <c r="H14" s="15">
        <v>21</v>
      </c>
      <c r="I14" s="38">
        <f t="shared" si="1"/>
        <v>0.0010014774978771583</v>
      </c>
      <c r="J14" s="39">
        <f t="shared" si="2"/>
        <v>0.0020029549957543166</v>
      </c>
      <c r="K14" s="18">
        <f t="shared" si="3"/>
        <v>0.09537880932163413</v>
      </c>
      <c r="L14" s="13">
        <f t="shared" si="4"/>
        <v>0.9537880932163413</v>
      </c>
      <c r="M14" s="40"/>
    </row>
    <row r="15" spans="1:13" s="16" customFormat="1" ht="24.75" customHeight="1">
      <c r="A15" s="46">
        <v>10</v>
      </c>
      <c r="B15" s="41" t="s">
        <v>57</v>
      </c>
      <c r="C15" s="41"/>
      <c r="D15" s="37">
        <v>0.6596</v>
      </c>
      <c r="E15" s="68">
        <f t="shared" si="0"/>
        <v>0.656302</v>
      </c>
      <c r="F15" s="34">
        <v>100</v>
      </c>
      <c r="G15" s="15">
        <v>20</v>
      </c>
      <c r="H15" s="15">
        <v>25.1</v>
      </c>
      <c r="I15" s="38">
        <f t="shared" si="1"/>
        <v>0.0012384224926879897</v>
      </c>
      <c r="J15" s="39">
        <f t="shared" si="2"/>
        <v>0.0024768449853759793</v>
      </c>
      <c r="K15" s="18">
        <f t="shared" si="3"/>
        <v>0.09867908308270833</v>
      </c>
      <c r="L15" s="13">
        <f t="shared" si="4"/>
        <v>0.9867908308270832</v>
      </c>
      <c r="M15" s="40"/>
    </row>
    <row r="16" spans="1:13" s="16" customFormat="1" ht="24.75" customHeight="1">
      <c r="A16" s="46">
        <v>11</v>
      </c>
      <c r="B16" s="41" t="s">
        <v>58</v>
      </c>
      <c r="C16" s="41" t="s">
        <v>63</v>
      </c>
      <c r="D16" s="37">
        <v>0.5293</v>
      </c>
      <c r="E16" s="68">
        <f t="shared" si="0"/>
        <v>0.5266535</v>
      </c>
      <c r="F16" s="34">
        <v>100</v>
      </c>
      <c r="G16" s="15">
        <v>20</v>
      </c>
      <c r="H16" s="15">
        <v>25.8</v>
      </c>
      <c r="I16" s="38">
        <f t="shared" si="1"/>
        <v>0.000993779601849231</v>
      </c>
      <c r="J16" s="39">
        <f t="shared" si="2"/>
        <v>0.001987559203698462</v>
      </c>
      <c r="K16" s="18">
        <f t="shared" si="3"/>
        <v>0.07703717843792487</v>
      </c>
      <c r="L16" s="13">
        <f t="shared" si="4"/>
        <v>0.7703717843792487</v>
      </c>
      <c r="M16" s="40"/>
    </row>
    <row r="17" spans="1:13" s="16" customFormat="1" ht="24.75" customHeight="1">
      <c r="A17" s="46">
        <v>12</v>
      </c>
      <c r="B17" s="41" t="s">
        <v>59</v>
      </c>
      <c r="C17" s="41" t="s">
        <v>68</v>
      </c>
      <c r="D17" s="37">
        <v>0.5316</v>
      </c>
      <c r="E17" s="68">
        <f t="shared" si="0"/>
        <v>0.528942</v>
      </c>
      <c r="F17" s="34">
        <v>100</v>
      </c>
      <c r="G17" s="15">
        <v>20</v>
      </c>
      <c r="H17" s="15">
        <v>19.2</v>
      </c>
      <c r="I17" s="38">
        <f t="shared" si="1"/>
        <v>0.0009980979337673365</v>
      </c>
      <c r="J17" s="39">
        <f t="shared" si="2"/>
        <v>0.001996195867534673</v>
      </c>
      <c r="K17" s="13">
        <f t="shared" si="3"/>
        <v>0.1039685347674309</v>
      </c>
      <c r="L17" s="14">
        <f t="shared" si="4"/>
        <v>1.0396853476743089</v>
      </c>
      <c r="M17" s="40"/>
    </row>
    <row r="18" spans="1:13" s="16" customFormat="1" ht="24.75" customHeight="1">
      <c r="A18" s="46">
        <v>13</v>
      </c>
      <c r="B18" s="41" t="s">
        <v>60</v>
      </c>
      <c r="C18" s="41"/>
      <c r="D18" s="37">
        <v>0.6649</v>
      </c>
      <c r="E18" s="68">
        <f t="shared" si="0"/>
        <v>0.6615755</v>
      </c>
      <c r="F18" s="34">
        <v>250</v>
      </c>
      <c r="G18" s="15">
        <v>50</v>
      </c>
      <c r="H18" s="15">
        <v>26.3</v>
      </c>
      <c r="I18" s="38">
        <f t="shared" si="1"/>
        <v>0.0012483734314557976</v>
      </c>
      <c r="J18" s="39">
        <f t="shared" si="2"/>
        <v>0.0024967468629115953</v>
      </c>
      <c r="K18" s="18">
        <f t="shared" si="3"/>
        <v>0.0949333407951177</v>
      </c>
      <c r="L18" s="13">
        <f t="shared" si="4"/>
        <v>0.9493334079511769</v>
      </c>
      <c r="M18" s="40"/>
    </row>
    <row r="19" spans="1:13" s="16" customFormat="1" ht="24.75" customHeight="1">
      <c r="A19" s="46">
        <v>14</v>
      </c>
      <c r="B19" s="41" t="s">
        <v>61</v>
      </c>
      <c r="C19" s="41" t="s">
        <v>48</v>
      </c>
      <c r="D19" s="37">
        <v>0.5303</v>
      </c>
      <c r="E19" s="68">
        <f t="shared" si="0"/>
        <v>0.5276485000000001</v>
      </c>
      <c r="F19" s="34">
        <v>100</v>
      </c>
      <c r="G19" s="15">
        <v>20</v>
      </c>
      <c r="H19" s="15">
        <v>21.5</v>
      </c>
      <c r="I19" s="38">
        <f t="shared" si="1"/>
        <v>0.0009956571374657988</v>
      </c>
      <c r="J19" s="39">
        <f t="shared" si="2"/>
        <v>0.0019913142749315976</v>
      </c>
      <c r="K19" s="18">
        <f t="shared" si="3"/>
        <v>0.09261926860146966</v>
      </c>
      <c r="L19" s="13">
        <f t="shared" si="4"/>
        <v>0.9261926860146965</v>
      </c>
      <c r="M19" s="40"/>
    </row>
    <row r="20" spans="1:13" s="16" customFormat="1" ht="24.75" customHeight="1">
      <c r="A20" s="46">
        <v>15</v>
      </c>
      <c r="B20" s="41" t="s">
        <v>62</v>
      </c>
      <c r="C20" s="41"/>
      <c r="D20" s="37">
        <v>1.0682</v>
      </c>
      <c r="E20" s="68">
        <f t="shared" si="0"/>
        <v>1.062859</v>
      </c>
      <c r="F20" s="34">
        <v>250</v>
      </c>
      <c r="G20" s="15">
        <v>25</v>
      </c>
      <c r="H20" s="15">
        <v>21.2</v>
      </c>
      <c r="I20" s="38">
        <f t="shared" si="1"/>
        <v>0.0010027917728087556</v>
      </c>
      <c r="J20" s="39">
        <f t="shared" si="2"/>
        <v>0.0020055835456175113</v>
      </c>
      <c r="K20" s="18">
        <f t="shared" si="3"/>
        <v>0.09460299743478827</v>
      </c>
      <c r="L20" s="13">
        <f t="shared" si="4"/>
        <v>0.9460299743478826</v>
      </c>
      <c r="M20" s="40"/>
    </row>
    <row r="21" spans="1:13" s="16" customFormat="1" ht="24.75" customHeight="1">
      <c r="A21" s="46">
        <v>16</v>
      </c>
      <c r="B21" s="41" t="s">
        <v>63</v>
      </c>
      <c r="C21" s="41" t="s">
        <v>58</v>
      </c>
      <c r="D21" s="37">
        <v>0.5371</v>
      </c>
      <c r="E21" s="68">
        <f t="shared" si="0"/>
        <v>0.5344145</v>
      </c>
      <c r="F21" s="34">
        <v>100</v>
      </c>
      <c r="G21" s="15">
        <v>20</v>
      </c>
      <c r="H21" s="15">
        <v>24.3</v>
      </c>
      <c r="I21" s="38">
        <f t="shared" si="1"/>
        <v>0.0010084243796584585</v>
      </c>
      <c r="J21" s="39">
        <f t="shared" si="2"/>
        <v>0.002016848759316917</v>
      </c>
      <c r="K21" s="18">
        <f t="shared" si="3"/>
        <v>0.08299789132991427</v>
      </c>
      <c r="L21" s="13">
        <f t="shared" si="4"/>
        <v>0.8299789132991426</v>
      </c>
      <c r="M21" s="40"/>
    </row>
    <row r="22" spans="1:13" s="16" customFormat="1" ht="24.75" customHeight="1">
      <c r="A22" s="46">
        <v>17</v>
      </c>
      <c r="B22" s="41" t="s">
        <v>64</v>
      </c>
      <c r="C22" s="41"/>
      <c r="D22" s="37">
        <v>0.6688</v>
      </c>
      <c r="E22" s="68">
        <f t="shared" si="0"/>
        <v>0.6654559999999999</v>
      </c>
      <c r="F22" s="34">
        <v>100</v>
      </c>
      <c r="G22" s="15">
        <v>20</v>
      </c>
      <c r="H22" s="15">
        <v>26.2</v>
      </c>
      <c r="I22" s="38">
        <f t="shared" si="1"/>
        <v>0.0012556958203604114</v>
      </c>
      <c r="J22" s="39">
        <f t="shared" si="2"/>
        <v>0.0025113916407208227</v>
      </c>
      <c r="K22" s="18">
        <f t="shared" si="3"/>
        <v>0.09585464277560393</v>
      </c>
      <c r="L22" s="13">
        <f t="shared" si="4"/>
        <v>0.9585464277560393</v>
      </c>
      <c r="M22" s="40"/>
    </row>
    <row r="23" spans="1:13" s="16" customFormat="1" ht="24.75" customHeight="1">
      <c r="A23" s="46">
        <v>18</v>
      </c>
      <c r="B23" s="41" t="s">
        <v>65</v>
      </c>
      <c r="C23" s="41" t="s">
        <v>49</v>
      </c>
      <c r="D23" s="37">
        <v>0.5339</v>
      </c>
      <c r="E23" s="68">
        <f>+D23*$E$5/100</f>
        <v>0.5312305</v>
      </c>
      <c r="F23" s="34">
        <v>100</v>
      </c>
      <c r="G23" s="15">
        <v>20</v>
      </c>
      <c r="H23" s="15">
        <v>20.9</v>
      </c>
      <c r="I23" s="38">
        <f t="shared" si="1"/>
        <v>0.001002416265685442</v>
      </c>
      <c r="J23" s="39">
        <f t="shared" si="2"/>
        <v>0.002004832531370884</v>
      </c>
      <c r="K23" s="18">
        <f t="shared" si="3"/>
        <v>0.09592500150099925</v>
      </c>
      <c r="L23" s="13">
        <f t="shared" si="4"/>
        <v>0.9592500150099925</v>
      </c>
      <c r="M23" s="40"/>
    </row>
    <row r="24" spans="1:13" s="16" customFormat="1" ht="24.75" customHeight="1">
      <c r="A24" s="46">
        <v>19</v>
      </c>
      <c r="B24" s="41" t="s">
        <v>66</v>
      </c>
      <c r="C24" s="41"/>
      <c r="D24" s="37">
        <v>0.5376</v>
      </c>
      <c r="E24" s="68">
        <f t="shared" si="0"/>
        <v>0.5349119999999999</v>
      </c>
      <c r="F24" s="34">
        <v>250</v>
      </c>
      <c r="G24" s="15">
        <v>50</v>
      </c>
      <c r="H24" s="15">
        <v>21.1</v>
      </c>
      <c r="I24" s="38">
        <f t="shared" si="1"/>
        <v>0.001009363147466742</v>
      </c>
      <c r="J24" s="39">
        <f t="shared" si="2"/>
        <v>0.002018726294933484</v>
      </c>
      <c r="K24" s="18">
        <f t="shared" si="3"/>
        <v>0.0956742319873689</v>
      </c>
      <c r="L24" s="13">
        <f t="shared" si="4"/>
        <v>0.9567423198736889</v>
      </c>
      <c r="M24" s="40"/>
    </row>
    <row r="25" spans="1:13" s="16" customFormat="1" ht="24.75" customHeight="1">
      <c r="A25" s="46">
        <v>20</v>
      </c>
      <c r="B25" s="41" t="s">
        <v>67</v>
      </c>
      <c r="C25" s="41"/>
      <c r="D25" s="37">
        <v>0.6702</v>
      </c>
      <c r="E25" s="68">
        <f t="shared" si="0"/>
        <v>0.666849</v>
      </c>
      <c r="F25" s="34">
        <v>250</v>
      </c>
      <c r="G25" s="15">
        <v>50</v>
      </c>
      <c r="H25" s="15">
        <v>21</v>
      </c>
      <c r="I25" s="38">
        <f t="shared" si="1"/>
        <v>0.0012583243702236062</v>
      </c>
      <c r="J25" s="39">
        <f t="shared" si="2"/>
        <v>0.0025166487404472125</v>
      </c>
      <c r="K25" s="13">
        <f t="shared" si="3"/>
        <v>0.11984041621177202</v>
      </c>
      <c r="L25" s="14">
        <f t="shared" si="4"/>
        <v>1.1984041621177202</v>
      </c>
      <c r="M25" s="40"/>
    </row>
    <row r="26" spans="1:13" s="16" customFormat="1" ht="24.75" customHeight="1">
      <c r="A26" s="46">
        <v>21</v>
      </c>
      <c r="B26" s="41" t="s">
        <v>68</v>
      </c>
      <c r="C26" s="41" t="s">
        <v>59</v>
      </c>
      <c r="D26" s="37">
        <v>0.5316</v>
      </c>
      <c r="E26" s="68">
        <f t="shared" si="0"/>
        <v>0.528942</v>
      </c>
      <c r="F26" s="34">
        <v>100</v>
      </c>
      <c r="G26" s="15">
        <v>20</v>
      </c>
      <c r="H26" s="15">
        <v>19.2</v>
      </c>
      <c r="I26" s="38">
        <f t="shared" si="1"/>
        <v>0.0009980979337673365</v>
      </c>
      <c r="J26" s="39">
        <f t="shared" si="2"/>
        <v>0.001996195867534673</v>
      </c>
      <c r="K26" s="13">
        <f t="shared" si="3"/>
        <v>0.1039685347674309</v>
      </c>
      <c r="L26" s="14">
        <f t="shared" si="4"/>
        <v>1.0396853476743089</v>
      </c>
      <c r="M26" s="40"/>
    </row>
    <row r="27" spans="1:13" s="16" customFormat="1" ht="24.75" customHeight="1">
      <c r="A27" s="46">
        <v>22</v>
      </c>
      <c r="B27" s="41" t="s">
        <v>69</v>
      </c>
      <c r="C27" s="41"/>
      <c r="D27" s="37">
        <v>0.5306</v>
      </c>
      <c r="E27" s="68">
        <f t="shared" si="0"/>
        <v>0.5279469999999999</v>
      </c>
      <c r="F27" s="34">
        <v>100</v>
      </c>
      <c r="G27" s="15">
        <v>20</v>
      </c>
      <c r="H27" s="15">
        <v>22.4</v>
      </c>
      <c r="I27" s="38">
        <f t="shared" si="1"/>
        <v>0.000996220398150769</v>
      </c>
      <c r="J27" s="39">
        <f t="shared" si="2"/>
        <v>0.001992440796301538</v>
      </c>
      <c r="K27" s="18">
        <f t="shared" si="3"/>
        <v>0.0889482498348901</v>
      </c>
      <c r="L27" s="13">
        <f t="shared" si="4"/>
        <v>0.8894824983489009</v>
      </c>
      <c r="M27" s="40"/>
    </row>
    <row r="28" spans="1:13" s="16" customFormat="1" ht="24.75" customHeight="1">
      <c r="A28" s="46">
        <v>23</v>
      </c>
      <c r="B28" s="41" t="s">
        <v>70</v>
      </c>
      <c r="C28" s="41" t="s">
        <v>55</v>
      </c>
      <c r="D28" s="37">
        <v>1.3396</v>
      </c>
      <c r="E28" s="68">
        <f t="shared" si="0"/>
        <v>1.332902</v>
      </c>
      <c r="F28" s="34">
        <v>250</v>
      </c>
      <c r="G28" s="15">
        <v>25</v>
      </c>
      <c r="H28" s="15">
        <v>25.6</v>
      </c>
      <c r="I28" s="38">
        <f t="shared" si="1"/>
        <v>0.0012575733559769791</v>
      </c>
      <c r="J28" s="39">
        <f t="shared" si="2"/>
        <v>0.0025151467119539582</v>
      </c>
      <c r="K28" s="18">
        <f t="shared" si="3"/>
        <v>0.09824791843570148</v>
      </c>
      <c r="L28" s="13">
        <f t="shared" si="4"/>
        <v>0.9824791843570148</v>
      </c>
      <c r="M28" s="40"/>
    </row>
    <row r="29" spans="1:13" s="16" customFormat="1" ht="24.75" customHeight="1">
      <c r="A29" s="46">
        <v>24</v>
      </c>
      <c r="B29" s="41" t="s">
        <v>71</v>
      </c>
      <c r="C29" s="41" t="s">
        <v>52</v>
      </c>
      <c r="D29" s="37">
        <v>0.5311</v>
      </c>
      <c r="E29" s="68">
        <f t="shared" si="0"/>
        <v>0.5284445</v>
      </c>
      <c r="F29" s="34">
        <v>100</v>
      </c>
      <c r="G29" s="15">
        <v>20</v>
      </c>
      <c r="H29" s="15">
        <v>21.4</v>
      </c>
      <c r="I29" s="38">
        <f t="shared" si="1"/>
        <v>0.0009971591659590528</v>
      </c>
      <c r="J29" s="39">
        <f t="shared" si="2"/>
        <v>0.0019943183319181055</v>
      </c>
      <c r="K29" s="18">
        <f t="shared" si="3"/>
        <v>0.09319244541673391</v>
      </c>
      <c r="L29" s="13">
        <f t="shared" si="4"/>
        <v>0.931924454167339</v>
      </c>
      <c r="M29" s="40"/>
    </row>
    <row r="30" spans="3:13" s="16" customFormat="1" ht="24.75" customHeight="1">
      <c r="C30" s="41"/>
      <c r="D30" s="37"/>
      <c r="E30" s="68"/>
      <c r="F30" s="34"/>
      <c r="G30" s="15"/>
      <c r="H30" s="15"/>
      <c r="I30" s="38"/>
      <c r="J30" s="39"/>
      <c r="K30" s="18"/>
      <c r="L30" s="13"/>
      <c r="M30" s="40"/>
    </row>
    <row r="31" spans="1:13" s="16" customFormat="1" ht="24.75" customHeight="1">
      <c r="A31" s="46">
        <v>11</v>
      </c>
      <c r="B31" s="41" t="s">
        <v>58</v>
      </c>
      <c r="C31" s="41"/>
      <c r="D31" s="37">
        <v>0.6636</v>
      </c>
      <c r="E31" s="68">
        <f>+D31*$E$5/100</f>
        <v>0.660282</v>
      </c>
      <c r="F31" s="34">
        <v>100</v>
      </c>
      <c r="G31" s="15">
        <v>20</v>
      </c>
      <c r="H31" s="15">
        <v>30.4</v>
      </c>
      <c r="I31" s="38">
        <f>+E31/$I$5*G31/F31</f>
        <v>0.00124593263515426</v>
      </c>
      <c r="J31" s="39">
        <f>+I31*2</f>
        <v>0.00249186527030852</v>
      </c>
      <c r="K31" s="18">
        <f>+J31*1000/H31</f>
        <v>0.08196925231278028</v>
      </c>
      <c r="L31" s="13">
        <f>+K31/0.1</f>
        <v>0.8196925231278027</v>
      </c>
      <c r="M31" s="40"/>
    </row>
    <row r="32" spans="1:12" s="1" customFormat="1" ht="24.75" customHeight="1">
      <c r="A32" s="46">
        <v>16</v>
      </c>
      <c r="B32" s="41" t="s">
        <v>63</v>
      </c>
      <c r="C32" s="79"/>
      <c r="D32" s="37">
        <v>0.6636</v>
      </c>
      <c r="E32" s="68">
        <f>+D32*$E$5/100</f>
        <v>0.660282</v>
      </c>
      <c r="F32" s="34">
        <v>100</v>
      </c>
      <c r="G32" s="15">
        <v>20</v>
      </c>
      <c r="H32" s="15">
        <v>30.6</v>
      </c>
      <c r="I32" s="38">
        <f>+E32/$I$5*G32/F32</f>
        <v>0.00124593263515426</v>
      </c>
      <c r="J32" s="39">
        <f>+I32*2</f>
        <v>0.00249186527030852</v>
      </c>
      <c r="K32" s="18">
        <f>+J32*1000/H32</f>
        <v>0.08143350556563791</v>
      </c>
      <c r="L32" s="13">
        <f>+K32/0.1</f>
        <v>0.8143350556563791</v>
      </c>
    </row>
    <row r="33" spans="1:12" s="1" customFormat="1" ht="19.5" customHeight="1">
      <c r="A33" s="19"/>
      <c r="B33" s="20"/>
      <c r="C33" s="20"/>
      <c r="D33" s="3"/>
      <c r="E33" s="3"/>
      <c r="F33" s="21"/>
      <c r="G33" s="4"/>
      <c r="H33" s="4"/>
      <c r="I33" s="21"/>
      <c r="J33" s="4"/>
      <c r="K33" s="23"/>
      <c r="L33" s="23"/>
    </row>
    <row r="34" spans="1:12" s="1" customFormat="1" ht="19.5" customHeight="1">
      <c r="A34" s="19"/>
      <c r="B34" s="20"/>
      <c r="C34" s="20"/>
      <c r="D34" s="3"/>
      <c r="E34" s="3"/>
      <c r="F34" s="21"/>
      <c r="G34" s="4"/>
      <c r="H34" s="4"/>
      <c r="I34" s="21"/>
      <c r="J34" s="4"/>
      <c r="K34" s="23"/>
      <c r="L34" s="23"/>
    </row>
    <row r="35" spans="1:12" s="1" customFormat="1" ht="19.5" customHeight="1">
      <c r="A35" s="19"/>
      <c r="B35" s="20"/>
      <c r="C35" s="20"/>
      <c r="D35" s="3"/>
      <c r="E35" s="3"/>
      <c r="F35" s="21"/>
      <c r="G35" s="4"/>
      <c r="H35" s="4"/>
      <c r="I35" s="21"/>
      <c r="J35" s="4"/>
      <c r="K35" s="22"/>
      <c r="L35" s="22"/>
    </row>
    <row r="36" spans="1:12" s="1" customFormat="1" ht="19.5" customHeight="1">
      <c r="A36" s="19"/>
      <c r="B36" s="20"/>
      <c r="C36" s="20"/>
      <c r="D36" s="3"/>
      <c r="E36" s="3"/>
      <c r="F36" s="21"/>
      <c r="G36" s="4"/>
      <c r="H36" s="4"/>
      <c r="I36" s="21"/>
      <c r="J36" s="4"/>
      <c r="K36" s="22"/>
      <c r="L36" s="22"/>
    </row>
    <row r="37" spans="1:12" s="1" customFormat="1" ht="19.5" customHeight="1">
      <c r="A37" s="19"/>
      <c r="B37" s="20"/>
      <c r="C37" s="20"/>
      <c r="D37" s="3"/>
      <c r="E37" s="3"/>
      <c r="F37" s="21"/>
      <c r="G37" s="4"/>
      <c r="H37" s="4"/>
      <c r="I37" s="21"/>
      <c r="J37" s="4"/>
      <c r="K37" s="23"/>
      <c r="L37" s="23"/>
    </row>
    <row r="38" ht="19.5" customHeight="1">
      <c r="G38" s="5"/>
    </row>
    <row r="39" ht="19.5" customHeight="1"/>
    <row r="40" ht="19.5" customHeight="1"/>
  </sheetData>
  <sheetProtection/>
  <mergeCells count="4">
    <mergeCell ref="D3:H3"/>
    <mergeCell ref="I3:L3"/>
    <mergeCell ref="A3:B5"/>
    <mergeCell ref="A1:L1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showGridLines="0"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2" sqref="H12"/>
    </sheetView>
  </sheetViews>
  <sheetFormatPr defaultColWidth="9.140625" defaultRowHeight="12.75"/>
  <cols>
    <col min="1" max="1" width="34.140625" style="0" bestFit="1" customWidth="1"/>
    <col min="2" max="2" width="11.28125" style="0" bestFit="1" customWidth="1"/>
    <col min="5" max="5" width="27.421875" style="0" bestFit="1" customWidth="1"/>
    <col min="6" max="7" width="8.7109375" style="0" customWidth="1"/>
    <col min="8" max="8" width="12.421875" style="0" bestFit="1" customWidth="1"/>
  </cols>
  <sheetData>
    <row r="1" spans="1:8" s="33" customFormat="1" ht="39.75" customHeight="1">
      <c r="A1" s="129" t="s">
        <v>75</v>
      </c>
      <c r="B1" s="129"/>
      <c r="E1" s="129" t="s">
        <v>75</v>
      </c>
      <c r="F1" s="129"/>
      <c r="G1" s="129"/>
      <c r="H1" s="129"/>
    </row>
    <row r="2" spans="1:8" ht="24.75" customHeight="1">
      <c r="A2" s="61"/>
      <c r="B2" s="27" t="s">
        <v>74</v>
      </c>
      <c r="E2" s="141"/>
      <c r="F2" s="27" t="s">
        <v>74</v>
      </c>
      <c r="G2" s="27" t="s">
        <v>80</v>
      </c>
      <c r="H2" s="27" t="s">
        <v>81</v>
      </c>
    </row>
    <row r="3" spans="1:8" s="16" customFormat="1" ht="24.75" customHeight="1">
      <c r="A3" s="130" t="s">
        <v>73</v>
      </c>
      <c r="B3" s="68">
        <v>0.207</v>
      </c>
      <c r="E3" s="130" t="s">
        <v>73</v>
      </c>
      <c r="F3" s="68">
        <v>0.207</v>
      </c>
      <c r="G3" s="68">
        <f>+F3-$F$9</f>
        <v>0.0016666666666666496</v>
      </c>
      <c r="H3" s="133">
        <f>+G3^2</f>
        <v>2.777777777777721E-06</v>
      </c>
    </row>
    <row r="4" spans="1:8" s="16" customFormat="1" ht="24.75" customHeight="1">
      <c r="A4" s="131"/>
      <c r="B4" s="68">
        <v>0.202</v>
      </c>
      <c r="E4" s="131"/>
      <c r="F4" s="68">
        <v>0.202</v>
      </c>
      <c r="G4" s="68">
        <f>+F4-$F$9</f>
        <v>-0.003333333333333327</v>
      </c>
      <c r="H4" s="133">
        <f>+G4^2</f>
        <v>1.111111111111107E-05</v>
      </c>
    </row>
    <row r="5" spans="1:8" s="16" customFormat="1" ht="24.75" customHeight="1">
      <c r="A5" s="130" t="s">
        <v>76</v>
      </c>
      <c r="B5" s="68">
        <v>0.205</v>
      </c>
      <c r="E5" s="130" t="s">
        <v>76</v>
      </c>
      <c r="F5" s="68">
        <v>0.205</v>
      </c>
      <c r="G5" s="68">
        <f>+F5-$F$9</f>
        <v>-0.00033333333333335213</v>
      </c>
      <c r="H5" s="133">
        <f>+G5^2</f>
        <v>1.1111111111112364E-07</v>
      </c>
    </row>
    <row r="6" spans="1:8" s="16" customFormat="1" ht="24.75" customHeight="1">
      <c r="A6" s="131"/>
      <c r="B6" s="68">
        <v>0.208</v>
      </c>
      <c r="E6" s="131"/>
      <c r="F6" s="68">
        <v>0.208</v>
      </c>
      <c r="G6" s="68">
        <f>+F6-$F$9</f>
        <v>0.0026666666666666505</v>
      </c>
      <c r="H6" s="133">
        <f>+G6^2</f>
        <v>7.1111111111110254E-06</v>
      </c>
    </row>
    <row r="7" spans="1:8" s="16" customFormat="1" ht="24.75" customHeight="1">
      <c r="A7" s="130" t="s">
        <v>77</v>
      </c>
      <c r="B7" s="68">
        <v>0.204</v>
      </c>
      <c r="E7" s="130" t="s">
        <v>77</v>
      </c>
      <c r="F7" s="68">
        <v>0.204</v>
      </c>
      <c r="G7" s="68">
        <f>+F7-$F$9</f>
        <v>-0.001333333333333353</v>
      </c>
      <c r="H7" s="133">
        <f>+G7^2</f>
        <v>1.7777777777778303E-06</v>
      </c>
    </row>
    <row r="8" spans="1:8" s="16" customFormat="1" ht="24.75" customHeight="1">
      <c r="A8" s="131"/>
      <c r="B8" s="68">
        <v>0.206</v>
      </c>
      <c r="E8" s="131"/>
      <c r="F8" s="68">
        <v>0.206</v>
      </c>
      <c r="G8" s="68">
        <f>+F8-$F$9</f>
        <v>0.0006666666666666488</v>
      </c>
      <c r="H8" s="133">
        <f>+G8^2</f>
        <v>4.4444444444442056E-07</v>
      </c>
    </row>
    <row r="9" spans="1:8" s="1" customFormat="1" ht="19.5" customHeight="1">
      <c r="A9" s="132" t="s">
        <v>8</v>
      </c>
      <c r="B9" s="74">
        <f>AVERAGE(B3:B8)</f>
        <v>0.20533333333333334</v>
      </c>
      <c r="E9" s="132" t="s">
        <v>8</v>
      </c>
      <c r="F9" s="74">
        <f>AVERAGE(F3:F8)</f>
        <v>0.20533333333333334</v>
      </c>
      <c r="G9" s="2"/>
      <c r="H9" s="2"/>
    </row>
    <row r="10" spans="1:8" s="1" customFormat="1" ht="19.5" customHeight="1">
      <c r="A10" s="132" t="s">
        <v>82</v>
      </c>
      <c r="B10" s="140">
        <f>STDEV(B3:B8)</f>
        <v>0.00216024689946928</v>
      </c>
      <c r="E10" s="134" t="s">
        <v>78</v>
      </c>
      <c r="F10" s="135"/>
      <c r="G10" s="136"/>
      <c r="H10" s="133">
        <f>+SUM(H3:H8)</f>
        <v>2.3333333333333194E-05</v>
      </c>
    </row>
    <row r="11" spans="5:8" ht="19.5" customHeight="1">
      <c r="E11" s="137" t="s">
        <v>79</v>
      </c>
      <c r="F11" s="138"/>
      <c r="G11" s="139"/>
      <c r="H11" s="34">
        <v>5</v>
      </c>
    </row>
    <row r="12" spans="5:8" ht="15.75">
      <c r="E12" s="137" t="s">
        <v>9</v>
      </c>
      <c r="F12" s="138"/>
      <c r="G12" s="139"/>
      <c r="H12" s="140">
        <f>+SQRT(H10/5)</f>
        <v>0.00216024689946928</v>
      </c>
    </row>
  </sheetData>
  <sheetProtection/>
  <mergeCells count="11">
    <mergeCell ref="A3:A4"/>
    <mergeCell ref="A5:A6"/>
    <mergeCell ref="A7:A8"/>
    <mergeCell ref="E3:E4"/>
    <mergeCell ref="E5:E6"/>
    <mergeCell ref="E7:E8"/>
    <mergeCell ref="E1:H1"/>
    <mergeCell ref="A1:B1"/>
    <mergeCell ref="E10:G10"/>
    <mergeCell ref="E11:G11"/>
    <mergeCell ref="E12:G12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2015-07-13T16:30:33Z</cp:lastPrinted>
  <dcterms:created xsi:type="dcterms:W3CDTF">2000-03-08T06:56:09Z</dcterms:created>
  <dcterms:modified xsi:type="dcterms:W3CDTF">2021-04-18T16:36:24Z</dcterms:modified>
  <cp:category/>
  <cp:version/>
  <cp:contentType/>
  <cp:contentStatus/>
</cp:coreProperties>
</file>