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HA" sheetId="4" r:id="rId1"/>
    <sheet name="H2A" sheetId="7" r:id="rId2"/>
    <sheet name="Foglio2" sheetId="2" r:id="rId3"/>
    <sheet name="Foglio3" sheetId="3" r:id="rId4"/>
  </sheets>
  <definedNames>
    <definedName name="_xlnm.Print_Area" localSheetId="1">H2A!$A$1:$N$55</definedName>
    <definedName name="_xlnm.Print_Area" localSheetId="0">HA!$N$24:$X$52</definedName>
  </definedNames>
  <calcPr calcId="124519"/>
</workbook>
</file>

<file path=xl/calcChain.xml><?xml version="1.0" encoding="utf-8"?>
<calcChain xmlns="http://schemas.openxmlformats.org/spreadsheetml/2006/main">
  <c r="B9" i="4"/>
  <c r="B10"/>
  <c r="B11"/>
  <c r="B12"/>
  <c r="B13"/>
  <c r="B14"/>
  <c r="B15"/>
  <c r="B16"/>
  <c r="B17"/>
  <c r="B18"/>
  <c r="B19"/>
  <c r="B20"/>
  <c r="B21"/>
  <c r="B22"/>
  <c r="B8"/>
  <c r="B4" i="7"/>
  <c r="B2"/>
  <c r="A42"/>
  <c r="A41"/>
  <c r="A40"/>
  <c r="A39"/>
  <c r="A38"/>
  <c r="A37"/>
  <c r="A36"/>
  <c r="A35"/>
  <c r="A34"/>
  <c r="A33"/>
  <c r="A32"/>
  <c r="A31"/>
  <c r="A30"/>
  <c r="A29"/>
  <c r="F28"/>
  <c r="A28"/>
  <c r="F24"/>
  <c r="F42" s="1"/>
  <c r="E24"/>
  <c r="E42" s="1"/>
  <c r="I42" s="1"/>
  <c r="E23"/>
  <c r="E41" s="1"/>
  <c r="E22"/>
  <c r="E40" s="1"/>
  <c r="E21"/>
  <c r="E39" s="1"/>
  <c r="B21"/>
  <c r="C21" s="1"/>
  <c r="C39" s="1"/>
  <c r="E20"/>
  <c r="E38" s="1"/>
  <c r="B20"/>
  <c r="E19"/>
  <c r="E37" s="1"/>
  <c r="B19"/>
  <c r="C19" s="1"/>
  <c r="C37" s="1"/>
  <c r="E18"/>
  <c r="E36" s="1"/>
  <c r="B18"/>
  <c r="E17"/>
  <c r="E35" s="1"/>
  <c r="B17"/>
  <c r="C17" s="1"/>
  <c r="C35" s="1"/>
  <c r="E16"/>
  <c r="E34" s="1"/>
  <c r="B16"/>
  <c r="E15"/>
  <c r="E33" s="1"/>
  <c r="B15"/>
  <c r="C15" s="1"/>
  <c r="C33" s="1"/>
  <c r="E14"/>
  <c r="E32" s="1"/>
  <c r="B14"/>
  <c r="E13"/>
  <c r="E31" s="1"/>
  <c r="B13"/>
  <c r="C13" s="1"/>
  <c r="C31" s="1"/>
  <c r="E12"/>
  <c r="E30" s="1"/>
  <c r="B12"/>
  <c r="E11"/>
  <c r="E29" s="1"/>
  <c r="B11"/>
  <c r="C11" s="1"/>
  <c r="C29" s="1"/>
  <c r="E10"/>
  <c r="E28" s="1"/>
  <c r="I28" s="1"/>
  <c r="B10"/>
  <c r="C10" s="1"/>
  <c r="C28" s="1"/>
  <c r="B3" i="4"/>
  <c r="D22"/>
  <c r="B41"/>
  <c r="D21"/>
  <c r="D40" s="1"/>
  <c r="B40"/>
  <c r="D20"/>
  <c r="D39" s="1"/>
  <c r="B39"/>
  <c r="D19"/>
  <c r="D38" s="1"/>
  <c r="B38"/>
  <c r="D18"/>
  <c r="D37" s="1"/>
  <c r="B37"/>
  <c r="D17"/>
  <c r="D36" s="1"/>
  <c r="B36"/>
  <c r="D16"/>
  <c r="D35" s="1"/>
  <c r="B35"/>
  <c r="D15"/>
  <c r="D34" s="1"/>
  <c r="B34"/>
  <c r="D14"/>
  <c r="D33" s="1"/>
  <c r="B33"/>
  <c r="D13"/>
  <c r="D32" s="1"/>
  <c r="B32"/>
  <c r="D12"/>
  <c r="D31" s="1"/>
  <c r="B31"/>
  <c r="D11"/>
  <c r="D30" s="1"/>
  <c r="B30"/>
  <c r="D10"/>
  <c r="D29" s="1"/>
  <c r="B29"/>
  <c r="D9"/>
  <c r="D28" s="1"/>
  <c r="B28"/>
  <c r="D8"/>
  <c r="D27" s="1"/>
  <c r="B27"/>
  <c r="I10" i="7" l="1"/>
  <c r="I24"/>
  <c r="B23"/>
  <c r="C23" s="1"/>
  <c r="C41" s="1"/>
  <c r="F12"/>
  <c r="F30" s="1"/>
  <c r="I30" s="1"/>
  <c r="F14"/>
  <c r="F32" s="1"/>
  <c r="I32" s="1"/>
  <c r="F16"/>
  <c r="F34" s="1"/>
  <c r="I34" s="1"/>
  <c r="F18"/>
  <c r="F36" s="1"/>
  <c r="I36" s="1"/>
  <c r="F20"/>
  <c r="F38" s="1"/>
  <c r="I38" s="1"/>
  <c r="F22"/>
  <c r="F40" s="1"/>
  <c r="I40" s="1"/>
  <c r="B24"/>
  <c r="B22"/>
  <c r="D11"/>
  <c r="D29" s="1"/>
  <c r="D13"/>
  <c r="D31" s="1"/>
  <c r="D15"/>
  <c r="D33" s="1"/>
  <c r="D17"/>
  <c r="D35" s="1"/>
  <c r="D19"/>
  <c r="D37" s="1"/>
  <c r="D21"/>
  <c r="D39" s="1"/>
  <c r="D23"/>
  <c r="D41" s="1"/>
  <c r="H11"/>
  <c r="H29" s="1"/>
  <c r="H15"/>
  <c r="H33" s="1"/>
  <c r="B28"/>
  <c r="B29"/>
  <c r="B30"/>
  <c r="B31"/>
  <c r="B32"/>
  <c r="B33"/>
  <c r="B34"/>
  <c r="B35"/>
  <c r="B36"/>
  <c r="B37"/>
  <c r="B38"/>
  <c r="B39"/>
  <c r="B40"/>
  <c r="B41"/>
  <c r="B42"/>
  <c r="D10"/>
  <c r="D28" s="1"/>
  <c r="F11"/>
  <c r="F29" s="1"/>
  <c r="I29" s="1"/>
  <c r="C12"/>
  <c r="C30" s="1"/>
  <c r="F13"/>
  <c r="F31" s="1"/>
  <c r="I31" s="1"/>
  <c r="C14"/>
  <c r="C32" s="1"/>
  <c r="F15"/>
  <c r="F33" s="1"/>
  <c r="I33" s="1"/>
  <c r="C16"/>
  <c r="C34" s="1"/>
  <c r="F17"/>
  <c r="F35" s="1"/>
  <c r="I35" s="1"/>
  <c r="C18"/>
  <c r="C36" s="1"/>
  <c r="F19"/>
  <c r="F37" s="1"/>
  <c r="I37" s="1"/>
  <c r="C20"/>
  <c r="C38" s="1"/>
  <c r="F21"/>
  <c r="F39" s="1"/>
  <c r="I39" s="1"/>
  <c r="C22"/>
  <c r="C40" s="1"/>
  <c r="F23"/>
  <c r="F41" s="1"/>
  <c r="I41" s="1"/>
  <c r="C24"/>
  <c r="C42" s="1"/>
  <c r="D41" i="4"/>
  <c r="E22"/>
  <c r="E41" s="1"/>
  <c r="C22"/>
  <c r="C8"/>
  <c r="E8"/>
  <c r="E27" s="1"/>
  <c r="H27" s="1"/>
  <c r="C9"/>
  <c r="E9"/>
  <c r="E28" s="1"/>
  <c r="H28" s="1"/>
  <c r="C10"/>
  <c r="E10"/>
  <c r="E29" s="1"/>
  <c r="H29" s="1"/>
  <c r="C11"/>
  <c r="E11"/>
  <c r="E30" s="1"/>
  <c r="H30" s="1"/>
  <c r="C12"/>
  <c r="E12"/>
  <c r="E31" s="1"/>
  <c r="H31" s="1"/>
  <c r="C13"/>
  <c r="E13"/>
  <c r="E32" s="1"/>
  <c r="H32" s="1"/>
  <c r="C14"/>
  <c r="E14"/>
  <c r="E33" s="1"/>
  <c r="H33" s="1"/>
  <c r="C15"/>
  <c r="E15"/>
  <c r="E34" s="1"/>
  <c r="H34" s="1"/>
  <c r="C16"/>
  <c r="E16"/>
  <c r="E35" s="1"/>
  <c r="H35" s="1"/>
  <c r="C17"/>
  <c r="E17"/>
  <c r="E36" s="1"/>
  <c r="H36" s="1"/>
  <c r="C18"/>
  <c r="E18"/>
  <c r="E37" s="1"/>
  <c r="H37" s="1"/>
  <c r="C19"/>
  <c r="E19"/>
  <c r="E38" s="1"/>
  <c r="H38" s="1"/>
  <c r="C20"/>
  <c r="E20"/>
  <c r="E39" s="1"/>
  <c r="H39" s="1"/>
  <c r="C21"/>
  <c r="E21"/>
  <c r="E40" s="1"/>
  <c r="H40" s="1"/>
  <c r="H41" l="1"/>
  <c r="C39"/>
  <c r="C38"/>
  <c r="C37"/>
  <c r="C36"/>
  <c r="C35"/>
  <c r="C34"/>
  <c r="C33"/>
  <c r="C32"/>
  <c r="C31"/>
  <c r="C30"/>
  <c r="C29"/>
  <c r="C28"/>
  <c r="C27"/>
  <c r="C40"/>
  <c r="C41"/>
  <c r="I12" i="7"/>
  <c r="I16"/>
  <c r="I20"/>
  <c r="I13"/>
  <c r="I17"/>
  <c r="I21"/>
  <c r="I14"/>
  <c r="I18"/>
  <c r="I22"/>
  <c r="I11"/>
  <c r="I15"/>
  <c r="I19"/>
  <c r="I23"/>
  <c r="H21"/>
  <c r="H39" s="1"/>
  <c r="H13"/>
  <c r="H31" s="1"/>
  <c r="H23"/>
  <c r="H41" s="1"/>
  <c r="H19"/>
  <c r="H37" s="1"/>
  <c r="G8" i="4"/>
  <c r="G27" s="1"/>
  <c r="H8"/>
  <c r="H17" i="7"/>
  <c r="H35" s="1"/>
  <c r="D22"/>
  <c r="D40" s="1"/>
  <c r="D16"/>
  <c r="D34" s="1"/>
  <c r="D12"/>
  <c r="D30" s="1"/>
  <c r="H10"/>
  <c r="H28" s="1"/>
  <c r="D24"/>
  <c r="D42" s="1"/>
  <c r="D20"/>
  <c r="D38" s="1"/>
  <c r="D18"/>
  <c r="D36" s="1"/>
  <c r="D14"/>
  <c r="D32" s="1"/>
  <c r="H22"/>
  <c r="H40" s="1"/>
  <c r="H16"/>
  <c r="H34" s="1"/>
  <c r="H12"/>
  <c r="H30" s="1"/>
  <c r="H11" i="4"/>
  <c r="H15"/>
  <c r="H19"/>
  <c r="G10"/>
  <c r="G29" s="1"/>
  <c r="G14"/>
  <c r="G33" s="1"/>
  <c r="G18"/>
  <c r="G37" s="1"/>
  <c r="G22"/>
  <c r="G41" s="1"/>
  <c r="H12"/>
  <c r="H16"/>
  <c r="H20"/>
  <c r="G11"/>
  <c r="G30" s="1"/>
  <c r="G15"/>
  <c r="G34" s="1"/>
  <c r="G19"/>
  <c r="G38" s="1"/>
  <c r="H22"/>
  <c r="H9"/>
  <c r="H13"/>
  <c r="H17"/>
  <c r="H21"/>
  <c r="G12"/>
  <c r="G31" s="1"/>
  <c r="G16"/>
  <c r="G35" s="1"/>
  <c r="G20"/>
  <c r="G39" s="1"/>
  <c r="H10"/>
  <c r="H14"/>
  <c r="H18"/>
  <c r="G9"/>
  <c r="G28" s="1"/>
  <c r="G13"/>
  <c r="G32" s="1"/>
  <c r="G17"/>
  <c r="G36" s="1"/>
  <c r="G21"/>
  <c r="G40" s="1"/>
  <c r="H18" i="7" l="1"/>
  <c r="H36" s="1"/>
  <c r="H24"/>
  <c r="H42" s="1"/>
  <c r="H14"/>
  <c r="H32" s="1"/>
  <c r="H20"/>
  <c r="H38" s="1"/>
</calcChain>
</file>

<file path=xl/sharedStrings.xml><?xml version="1.0" encoding="utf-8"?>
<sst xmlns="http://schemas.openxmlformats.org/spreadsheetml/2006/main" count="43" uniqueCount="32">
  <si>
    <t>pH</t>
  </si>
  <si>
    <t>log [A-]</t>
  </si>
  <si>
    <t>pKa</t>
  </si>
  <si>
    <t>C</t>
  </si>
  <si>
    <t>log [H+]</t>
  </si>
  <si>
    <t>log [OH-]</t>
  </si>
  <si>
    <t>[H+]</t>
  </si>
  <si>
    <t xml:space="preserve"> [OH-]</t>
  </si>
  <si>
    <t xml:space="preserve"> [HA]</t>
  </si>
  <si>
    <t xml:space="preserve"> [A-]</t>
  </si>
  <si>
    <t>log  [HA]</t>
  </si>
  <si>
    <t>Ka</t>
  </si>
  <si>
    <t>[HA] + [A-] = C</t>
  </si>
  <si>
    <t>[H+] · [OH-] = Kw</t>
  </si>
  <si>
    <t>pH + pOH = pKw</t>
  </si>
  <si>
    <t>pKa1</t>
  </si>
  <si>
    <t>pKa2</t>
  </si>
  <si>
    <t>Ka1</t>
  </si>
  <si>
    <t>Ka2</t>
  </si>
  <si>
    <t xml:space="preserve"> </t>
  </si>
  <si>
    <t xml:space="preserve"> log [OH-]</t>
  </si>
  <si>
    <t>log [H2A]</t>
  </si>
  <si>
    <t>log [HA-]</t>
  </si>
  <si>
    <t>log [A2-]</t>
  </si>
  <si>
    <t>H2A</t>
  </si>
  <si>
    <t>log C</t>
  </si>
  <si>
    <t>HA</t>
  </si>
  <si>
    <t>mol/L</t>
  </si>
  <si>
    <t>[H2A] + [HA-] +[ A2-] = C</t>
  </si>
  <si>
    <t xml:space="preserve"> [H2A]</t>
  </si>
  <si>
    <t>[HA-]</t>
  </si>
  <si>
    <t xml:space="preserve"> [A2-]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</si>
</sst>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E+00"/>
    <numFmt numFmtId="167" formatCode="0.0E+00"/>
    <numFmt numFmtId="168" formatCode="0.0000000"/>
    <numFmt numFmtId="169" formatCode="0.000000"/>
    <numFmt numFmtId="178" formatCode="0.000000E+00"/>
    <numFmt numFmtId="179" formatCode="0.00000000E+00"/>
    <numFmt numFmtId="182" formatCode="0.0000000000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1" fontId="0" fillId="0" borderId="0" xfId="0" applyNumberFormat="1" applyFont="1" applyFill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FF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821049898300055E-2"/>
          <c:y val="7.298638888888892E-2"/>
          <c:w val="0.84679960002878729"/>
          <c:h val="0.81121736691310531"/>
        </c:manualLayout>
      </c:layout>
      <c:scatterChart>
        <c:scatterStyle val="smoothMarker"/>
        <c:ser>
          <c:idx val="0"/>
          <c:order val="0"/>
          <c:tx>
            <c:strRef>
              <c:f>HA!$B$26</c:f>
              <c:strCache>
                <c:ptCount val="1"/>
                <c:pt idx="0">
                  <c:v>log  [HA]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HA!$A$27:$A$41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HA!$B$27:$B$41</c:f>
              <c:numCache>
                <c:formatCode>0.0000000000</c:formatCode>
                <c:ptCount val="15"/>
                <c:pt idx="0">
                  <c:v>-2.0000077229006834</c:v>
                </c:pt>
                <c:pt idx="1">
                  <c:v>-2.0000772228275214</c:v>
                </c:pt>
                <c:pt idx="2">
                  <c:v>-2.0007716110681812</c:v>
                </c:pt>
                <c:pt idx="3">
                  <c:v>-2.0076551047310089</c:v>
                </c:pt>
                <c:pt idx="4">
                  <c:v>-2.0710818526495323</c:v>
                </c:pt>
                <c:pt idx="5">
                  <c:v>-2.4437759203562495</c:v>
                </c:pt>
                <c:pt idx="6">
                  <c:v>-3.27376019773414</c:v>
                </c:pt>
                <c:pt idx="7">
                  <c:v>-4.2524353761812161</c:v>
                </c:pt>
                <c:pt idx="8">
                  <c:v>-5.2502441530922219</c:v>
                </c:pt>
                <c:pt idx="9">
                  <c:v>-6.2500244214867928</c:v>
                </c:pt>
                <c:pt idx="10">
                  <c:v>-7.2500024422104774</c:v>
                </c:pt>
                <c:pt idx="11">
                  <c:v>-8.2500002442216651</c:v>
                </c:pt>
                <c:pt idx="12">
                  <c:v>-9.2500000244221727</c:v>
                </c:pt>
                <c:pt idx="13">
                  <c:v>-10.250000002442217</c:v>
                </c:pt>
                <c:pt idx="14">
                  <c:v>-11.250000000244221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HA!$C$26</c:f>
              <c:strCache>
                <c:ptCount val="1"/>
                <c:pt idx="0">
                  <c:v>log [A-]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HA!$A$27:$A$41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HA!$C$27:$C$41</c:f>
              <c:numCache>
                <c:formatCode>0.0000000000</c:formatCode>
                <c:ptCount val="15"/>
                <c:pt idx="0">
                  <c:v>-6.7500077229006834</c:v>
                </c:pt>
                <c:pt idx="1">
                  <c:v>-5.7500772228275219</c:v>
                </c:pt>
                <c:pt idx="2">
                  <c:v>-4.7507716110681812</c:v>
                </c:pt>
                <c:pt idx="3">
                  <c:v>-3.7576551047310094</c:v>
                </c:pt>
                <c:pt idx="4">
                  <c:v>-2.8210818526495327</c:v>
                </c:pt>
                <c:pt idx="5">
                  <c:v>-2.1937759203562499</c:v>
                </c:pt>
                <c:pt idx="6">
                  <c:v>-2.0237601977341404</c:v>
                </c:pt>
                <c:pt idx="7">
                  <c:v>-2.0024353761812166</c:v>
                </c:pt>
                <c:pt idx="8">
                  <c:v>-2.0002441530922219</c:v>
                </c:pt>
                <c:pt idx="9">
                  <c:v>-2.0000244214867933</c:v>
                </c:pt>
                <c:pt idx="10">
                  <c:v>-2.0000024422104778</c:v>
                </c:pt>
                <c:pt idx="11">
                  <c:v>-2.000000244221666</c:v>
                </c:pt>
                <c:pt idx="12">
                  <c:v>-2.0000000244221727</c:v>
                </c:pt>
                <c:pt idx="13">
                  <c:v>-2.0000000024422175</c:v>
                </c:pt>
                <c:pt idx="14">
                  <c:v>-2.0000000002442215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HA!$D$26</c:f>
              <c:strCache>
                <c:ptCount val="1"/>
                <c:pt idx="0">
                  <c:v>log [H+]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HA!$A$27:$A$41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HA!$D$27:$D$41</c:f>
              <c:numCache>
                <c:formatCode>0.0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HA!$E$26</c:f>
              <c:strCache>
                <c:ptCount val="1"/>
                <c:pt idx="0">
                  <c:v>log [OH-]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HA!$A$27:$A$41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HA!$E$27:$E$41</c:f>
              <c:numCache>
                <c:formatCode>0.0</c:formatCode>
                <c:ptCount val="15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</c:numCache>
            </c:numRef>
          </c:yVal>
          <c:smooth val="1"/>
        </c:ser>
        <c:axId val="49892736"/>
        <c:axId val="49903104"/>
      </c:scatterChart>
      <c:valAx>
        <c:axId val="49892736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it-IT" sz="1100"/>
                  <a:t>pH</a:t>
                </a:r>
              </a:p>
            </c:rich>
          </c:tx>
          <c:layout>
            <c:manualLayout>
              <c:xMode val="edge"/>
              <c:yMode val="edge"/>
              <c:x val="0.89540931393001721"/>
              <c:y val="0.95471579411352392"/>
            </c:manualLayout>
          </c:layout>
        </c:title>
        <c:numFmt formatCode="0" sourceLinked="0"/>
        <c:majorTickMark val="cross"/>
        <c:minorTickMark val="in"/>
        <c:tickLblPos val="low"/>
        <c:crossAx val="49903104"/>
        <c:crosses val="autoZero"/>
        <c:crossBetween val="midCat"/>
        <c:majorUnit val="1"/>
        <c:minorUnit val="0.5"/>
      </c:valAx>
      <c:valAx>
        <c:axId val="49903104"/>
        <c:scaling>
          <c:orientation val="minMax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log</a:t>
                </a:r>
                <a:r>
                  <a:rPr lang="it-IT" sz="1200" baseline="0"/>
                  <a:t> C</a:t>
                </a:r>
                <a:endParaRPr lang="it-IT" sz="1200"/>
              </a:p>
            </c:rich>
          </c:tx>
          <c:layout>
            <c:manualLayout>
              <c:xMode val="edge"/>
              <c:yMode val="edge"/>
              <c:x val="2.0263421285623201E-3"/>
              <c:y val="8.1489451223176981E-2"/>
            </c:manualLayout>
          </c:layout>
        </c:title>
        <c:numFmt formatCode="0" sourceLinked="0"/>
        <c:majorTickMark val="cross"/>
        <c:minorTickMark val="in"/>
        <c:tickLblPos val="nextTo"/>
        <c:crossAx val="49892736"/>
        <c:crosses val="autoZero"/>
        <c:crossBetween val="midCat"/>
        <c:majorUnit val="1"/>
        <c:minorUnit val="0.5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spPr>
    <a:ln>
      <a:noFill/>
    </a:ln>
  </c:spPr>
  <c:printSettings>
    <c:headerFooter/>
    <c:pageMargins b="6.2992125984251972" l="0.78740157480314954" r="0.78740157480314954" t="0.19685039370078738" header="0.31496062992126139" footer="0.314960629921261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strRef>
              <c:f>H2A!$B$27</c:f>
              <c:strCache>
                <c:ptCount val="1"/>
                <c:pt idx="0">
                  <c:v>log [H2A]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H2A!$A$28:$A$42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H2A!$B$28:$B$42</c:f>
              <c:numCache>
                <c:formatCode>0.000000</c:formatCode>
                <c:ptCount val="15"/>
                <c:pt idx="0">
                  <c:v>-1.0000001954324729</c:v>
                </c:pt>
                <c:pt idx="1">
                  <c:v>-1.0000019543207723</c:v>
                </c:pt>
                <c:pt idx="2">
                  <c:v>-1.0000195428120675</c:v>
                </c:pt>
                <c:pt idx="3">
                  <c:v>-1.0001953885669086</c:v>
                </c:pt>
                <c:pt idx="4">
                  <c:v>-1.0019499419986859</c:v>
                </c:pt>
                <c:pt idx="5">
                  <c:v>-1.0191163783449422</c:v>
                </c:pt>
                <c:pt idx="6">
                  <c:v>-1.1613743368979426</c:v>
                </c:pt>
                <c:pt idx="7">
                  <c:v>-1.7405296633607303</c:v>
                </c:pt>
                <c:pt idx="8">
                  <c:v>-2.6647500657087075</c:v>
                </c:pt>
                <c:pt idx="9">
                  <c:v>-3.67407999402218</c:v>
                </c:pt>
                <c:pt idx="10">
                  <c:v>-4.8205954965444899</c:v>
                </c:pt>
                <c:pt idx="11">
                  <c:v>-6.4090890626004091</c:v>
                </c:pt>
                <c:pt idx="12">
                  <c:v>-8.3344537712571558</c:v>
                </c:pt>
                <c:pt idx="13">
                  <c:v>-10.326233421109144</c:v>
                </c:pt>
                <c:pt idx="14">
                  <c:v>-12.325402764965649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H2A!$C$27</c:f>
              <c:strCache>
                <c:ptCount val="1"/>
                <c:pt idx="0">
                  <c:v>log [HA-]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H2A!$A$28:$A$42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H2A!$C$28:$C$42</c:f>
              <c:numCache>
                <c:formatCode>0.000000</c:formatCode>
                <c:ptCount val="15"/>
                <c:pt idx="0">
                  <c:v>-7.3467876817500173</c:v>
                </c:pt>
                <c:pt idx="1">
                  <c:v>-6.346789440536539</c:v>
                </c:pt>
                <c:pt idx="2">
                  <c:v>-5.346807029034526</c:v>
                </c:pt>
                <c:pt idx="3">
                  <c:v>-4.346982874791526</c:v>
                </c:pt>
                <c:pt idx="4">
                  <c:v>-3.3487374282233504</c:v>
                </c:pt>
                <c:pt idx="5">
                  <c:v>-2.3659038645695989</c:v>
                </c:pt>
                <c:pt idx="6">
                  <c:v>-1.5081618231225991</c:v>
                </c:pt>
                <c:pt idx="7">
                  <c:v>-1.0873171495853866</c:v>
                </c:pt>
                <c:pt idx="8">
                  <c:v>-1.0115375519333638</c:v>
                </c:pt>
                <c:pt idx="9">
                  <c:v>-1.0208674802468363</c:v>
                </c:pt>
                <c:pt idx="10">
                  <c:v>-1.1673829827691466</c:v>
                </c:pt>
                <c:pt idx="11">
                  <c:v>-1.7558765488250656</c:v>
                </c:pt>
                <c:pt idx="12">
                  <c:v>-2.6812412574818141</c:v>
                </c:pt>
                <c:pt idx="13">
                  <c:v>-3.6730209073337963</c:v>
                </c:pt>
                <c:pt idx="14">
                  <c:v>-4.6721902511905968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H2A!$D$27</c:f>
              <c:strCache>
                <c:ptCount val="1"/>
                <c:pt idx="0">
                  <c:v>log [A2-]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H2A!$A$28:$A$42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H2A!$D$28:$D$42</c:f>
              <c:numCache>
                <c:formatCode>0.000000</c:formatCode>
                <c:ptCount val="15"/>
                <c:pt idx="0">
                  <c:v>-17.674689307008762</c:v>
                </c:pt>
                <c:pt idx="1">
                  <c:v>-15.67469158984299</c:v>
                </c:pt>
                <c:pt idx="2">
                  <c:v>-13.674709174591136</c:v>
                </c:pt>
                <c:pt idx="3">
                  <c:v>-11.674885017394358</c:v>
                </c:pt>
                <c:pt idx="4">
                  <c:v>-9.6766395702773718</c:v>
                </c:pt>
                <c:pt idx="5">
                  <c:v>-7.6938060066382841</c:v>
                </c:pt>
                <c:pt idx="6">
                  <c:v>-5.8360639651868516</c:v>
                </c:pt>
                <c:pt idx="7">
                  <c:v>-4.415219291649696</c:v>
                </c:pt>
                <c:pt idx="8">
                  <c:v>-3.3394396939976501</c:v>
                </c:pt>
                <c:pt idx="9">
                  <c:v>-2.3487696223111181</c:v>
                </c:pt>
                <c:pt idx="10">
                  <c:v>-1.4952851248334291</c:v>
                </c:pt>
                <c:pt idx="11">
                  <c:v>-1.0837786908893483</c:v>
                </c:pt>
                <c:pt idx="12">
                  <c:v>-1.0091433995460952</c:v>
                </c:pt>
                <c:pt idx="13">
                  <c:v>-1.000923049398083</c:v>
                </c:pt>
                <c:pt idx="14">
                  <c:v>-1.000092393254588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H2A!$E$27</c:f>
              <c:strCache>
                <c:ptCount val="1"/>
                <c:pt idx="0">
                  <c:v>log [H+]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H2A!$A$28:$A$42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H2A!$E$28:$E$42</c:f>
              <c:numCache>
                <c:formatCode>0.0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H2A!$F$27</c:f>
              <c:strCache>
                <c:ptCount val="1"/>
                <c:pt idx="0">
                  <c:v> log [OH-]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H2A!$A$28:$A$42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H2A!$F$28:$F$42</c:f>
              <c:numCache>
                <c:formatCode>0.0</c:formatCode>
                <c:ptCount val="15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</c:numCache>
            </c:numRef>
          </c:yVal>
          <c:smooth val="1"/>
        </c:ser>
        <c:axId val="50046080"/>
        <c:axId val="50048000"/>
      </c:scatterChart>
      <c:valAx>
        <c:axId val="50046080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</c:title>
        <c:numFmt formatCode="0" sourceLinked="0"/>
        <c:tickLblPos val="low"/>
        <c:crossAx val="50048000"/>
        <c:crosses val="autoZero"/>
        <c:crossBetween val="midCat"/>
        <c:majorUnit val="1"/>
      </c:valAx>
      <c:valAx>
        <c:axId val="50048000"/>
        <c:scaling>
          <c:orientation val="minMax"/>
          <c:max val="0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log</a:t>
                </a:r>
                <a:r>
                  <a:rPr lang="it-IT" sz="1200" baseline="0"/>
                  <a:t> C</a:t>
                </a:r>
                <a:endParaRPr lang="it-IT" sz="1200"/>
              </a:p>
            </c:rich>
          </c:tx>
          <c:layout/>
        </c:title>
        <c:numFmt formatCode="0" sourceLinked="0"/>
        <c:tickLblPos val="nextTo"/>
        <c:crossAx val="50046080"/>
        <c:crosses val="autoZero"/>
        <c:crossBetween val="midCat"/>
        <c:majorUnit val="1"/>
      </c:valAx>
    </c:plotArea>
    <c:plotVisOnly val="1"/>
  </c:chart>
  <c:spPr>
    <a:ln>
      <a:noFill/>
    </a:ln>
  </c:spPr>
  <c:printSettings>
    <c:headerFooter/>
    <c:pageMargins b="0" l="0" r="0" t="0" header="0.314960629921262" footer="0.31496062992126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409574</xdr:colOff>
      <xdr:row>23</xdr:row>
      <xdr:rowOff>123825</xdr:rowOff>
    </xdr:from>
    <xdr:to>
      <xdr:col>17</xdr:col>
      <xdr:colOff>323174</xdr:colOff>
      <xdr:row>48</xdr:row>
      <xdr:rowOff>170775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25</xdr:row>
      <xdr:rowOff>152400</xdr:rowOff>
    </xdr:from>
    <xdr:to>
      <xdr:col>17</xdr:col>
      <xdr:colOff>570825</xdr:colOff>
      <xdr:row>54</xdr:row>
      <xdr:rowOff>8850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showGridLines="0" tabSelected="1" workbookViewId="0">
      <selection sqref="A1:C1"/>
    </sheetView>
  </sheetViews>
  <sheetFormatPr defaultRowHeight="15"/>
  <cols>
    <col min="1" max="1" width="10.7109375" style="1" customWidth="1"/>
    <col min="2" max="3" width="14.42578125" style="1" bestFit="1" customWidth="1"/>
    <col min="4" max="5" width="10.7109375" style="1" customWidth="1"/>
    <col min="6" max="6" width="4.7109375" style="1" customWidth="1"/>
    <col min="7" max="7" width="18.140625" style="1" bestFit="1" customWidth="1"/>
    <col min="8" max="8" width="16.7109375" style="1" customWidth="1"/>
    <col min="9" max="16384" width="9.140625" style="1"/>
  </cols>
  <sheetData>
    <row r="1" spans="1:8" ht="21">
      <c r="A1" s="47" t="s">
        <v>26</v>
      </c>
      <c r="B1" s="47"/>
      <c r="C1" s="47"/>
    </row>
    <row r="2" spans="1:8" ht="15.75">
      <c r="A2" s="5" t="s">
        <v>2</v>
      </c>
      <c r="B2" s="5">
        <v>4.75</v>
      </c>
      <c r="C2" s="45"/>
      <c r="E2" s="9"/>
    </row>
    <row r="3" spans="1:8" ht="15.75">
      <c r="A3" s="31" t="s">
        <v>11</v>
      </c>
      <c r="B3" s="32">
        <f>10^-B2</f>
        <v>1.7782794100389215E-5</v>
      </c>
      <c r="C3" s="45"/>
      <c r="E3" s="9"/>
    </row>
    <row r="4" spans="1:8" ht="15.75">
      <c r="A4" s="31" t="s">
        <v>3</v>
      </c>
      <c r="B4" s="32">
        <v>0.01</v>
      </c>
      <c r="C4" s="45" t="s">
        <v>27</v>
      </c>
    </row>
    <row r="7" spans="1:8" ht="15.75">
      <c r="A7" s="5" t="s">
        <v>0</v>
      </c>
      <c r="B7" s="18" t="s">
        <v>8</v>
      </c>
      <c r="C7" s="40" t="s">
        <v>9</v>
      </c>
      <c r="D7" s="16" t="s">
        <v>6</v>
      </c>
      <c r="E7" s="17" t="s">
        <v>7</v>
      </c>
      <c r="G7" s="5" t="s">
        <v>12</v>
      </c>
      <c r="H7" s="5" t="s">
        <v>13</v>
      </c>
    </row>
    <row r="8" spans="1:8">
      <c r="A8" s="6">
        <v>0</v>
      </c>
      <c r="B8" s="36">
        <f>+$B$4*10^-A8/(10^-$B$2+10^-A8)</f>
        <v>9.999822175221218E-3</v>
      </c>
      <c r="C8" s="36">
        <f t="shared" ref="C8:C22" si="0">10^-$B$2*$B$4/(D8+10^-$B$2)</f>
        <v>1.7782477878246514E-7</v>
      </c>
      <c r="D8" s="23">
        <f>10^-A8</f>
        <v>1</v>
      </c>
      <c r="E8" s="23">
        <f>0.00000000000001/D8</f>
        <v>1E-14</v>
      </c>
      <c r="F8" s="2"/>
      <c r="G8" s="8">
        <f>+B8+C8</f>
        <v>0.01</v>
      </c>
      <c r="H8" s="8">
        <f>+D8*E8</f>
        <v>1E-14</v>
      </c>
    </row>
    <row r="9" spans="1:8">
      <c r="A9" s="6">
        <v>1</v>
      </c>
      <c r="B9" s="36">
        <f t="shared" ref="B9:B22" si="1">+$B$4*10^-A9/(10^-$B$2+10^-A9)</f>
        <v>9.9982220367615029E-3</v>
      </c>
      <c r="C9" s="36">
        <f t="shared" si="0"/>
        <v>1.7779632384970389E-6</v>
      </c>
      <c r="D9" s="23">
        <f t="shared" ref="D9:D22" si="2">10^-A9</f>
        <v>0.1</v>
      </c>
      <c r="E9" s="23">
        <f t="shared" ref="E9:E22" si="3">0.00000000000001/D9</f>
        <v>9.999999999999999E-14</v>
      </c>
      <c r="F9" s="2"/>
      <c r="G9" s="8">
        <f t="shared" ref="G9:G22" si="4">+B9+C9</f>
        <v>0.01</v>
      </c>
      <c r="H9" s="8">
        <f t="shared" ref="H9:H22" si="5">+D9*E9</f>
        <v>1E-14</v>
      </c>
    </row>
    <row r="10" spans="1:8">
      <c r="A10" s="6">
        <v>2</v>
      </c>
      <c r="B10" s="36">
        <f t="shared" si="1"/>
        <v>9.9822487725419028E-3</v>
      </c>
      <c r="C10" s="36">
        <f t="shared" si="0"/>
        <v>1.7751227458097564E-5</v>
      </c>
      <c r="D10" s="23">
        <f t="shared" si="2"/>
        <v>0.01</v>
      </c>
      <c r="E10" s="23">
        <f t="shared" si="3"/>
        <v>9.9999999999999998E-13</v>
      </c>
      <c r="F10" s="2"/>
      <c r="G10" s="8">
        <f t="shared" si="4"/>
        <v>0.01</v>
      </c>
      <c r="H10" s="8">
        <f t="shared" si="5"/>
        <v>1E-14</v>
      </c>
    </row>
    <row r="11" spans="1:8">
      <c r="A11" s="6">
        <v>3</v>
      </c>
      <c r="B11" s="36">
        <f t="shared" si="1"/>
        <v>9.8252790850516664E-3</v>
      </c>
      <c r="C11" s="36">
        <f t="shared" si="0"/>
        <v>1.7472091494833431E-4</v>
      </c>
      <c r="D11" s="23">
        <f t="shared" si="2"/>
        <v>1E-3</v>
      </c>
      <c r="E11" s="23">
        <f t="shared" si="3"/>
        <v>9.9999999999999994E-12</v>
      </c>
      <c r="F11" s="2"/>
      <c r="G11" s="8">
        <f t="shared" si="4"/>
        <v>0.01</v>
      </c>
      <c r="H11" s="8">
        <f t="shared" si="5"/>
        <v>1E-14</v>
      </c>
    </row>
    <row r="12" spans="1:8">
      <c r="A12" s="6">
        <v>4</v>
      </c>
      <c r="B12" s="36">
        <f t="shared" si="1"/>
        <v>8.4902044278867689E-3</v>
      </c>
      <c r="C12" s="36">
        <f t="shared" si="0"/>
        <v>1.509795572113232E-3</v>
      </c>
      <c r="D12" s="23">
        <f t="shared" si="2"/>
        <v>1E-4</v>
      </c>
      <c r="E12" s="23">
        <f t="shared" si="3"/>
        <v>9.9999999999999991E-11</v>
      </c>
      <c r="F12" s="2"/>
      <c r="G12" s="8">
        <f t="shared" si="4"/>
        <v>0.01</v>
      </c>
      <c r="H12" s="8">
        <f t="shared" si="5"/>
        <v>1E-14</v>
      </c>
    </row>
    <row r="13" spans="1:8">
      <c r="A13" s="6">
        <v>5</v>
      </c>
      <c r="B13" s="36">
        <f t="shared" si="1"/>
        <v>3.599350001971151E-3</v>
      </c>
      <c r="C13" s="36">
        <f t="shared" si="0"/>
        <v>6.4006499980288492E-3</v>
      </c>
      <c r="D13" s="23">
        <f t="shared" si="2"/>
        <v>1.0000000000000001E-5</v>
      </c>
      <c r="E13" s="23">
        <f t="shared" si="3"/>
        <v>9.9999999999999986E-10</v>
      </c>
      <c r="F13" s="2"/>
      <c r="G13" s="8">
        <f t="shared" si="4"/>
        <v>0.01</v>
      </c>
      <c r="H13" s="8">
        <f t="shared" si="5"/>
        <v>1E-14</v>
      </c>
    </row>
    <row r="14" spans="1:8">
      <c r="A14" s="6">
        <v>6</v>
      </c>
      <c r="B14" s="36">
        <f t="shared" si="1"/>
        <v>5.3240215202022471E-4</v>
      </c>
      <c r="C14" s="36">
        <f t="shared" si="0"/>
        <v>9.4675978479797761E-3</v>
      </c>
      <c r="D14" s="23">
        <f t="shared" si="2"/>
        <v>9.9999999999999995E-7</v>
      </c>
      <c r="E14" s="23">
        <f t="shared" si="3"/>
        <v>1E-8</v>
      </c>
      <c r="F14" s="2"/>
      <c r="G14" s="8">
        <f t="shared" si="4"/>
        <v>0.01</v>
      </c>
      <c r="H14" s="8">
        <f t="shared" si="5"/>
        <v>1E-14</v>
      </c>
    </row>
    <row r="15" spans="1:8">
      <c r="A15" s="25">
        <v>7</v>
      </c>
      <c r="B15" s="37">
        <f t="shared" si="1"/>
        <v>5.5919673088347826E-5</v>
      </c>
      <c r="C15" s="37">
        <f t="shared" si="0"/>
        <v>9.9440803269116532E-3</v>
      </c>
      <c r="D15" s="33">
        <f t="shared" si="2"/>
        <v>9.9999999999999995E-8</v>
      </c>
      <c r="E15" s="33">
        <f t="shared" si="3"/>
        <v>1.0000000000000001E-7</v>
      </c>
      <c r="F15" s="34"/>
      <c r="G15" s="33">
        <f t="shared" si="4"/>
        <v>0.01</v>
      </c>
      <c r="H15" s="33">
        <f t="shared" si="5"/>
        <v>1E-14</v>
      </c>
    </row>
    <row r="16" spans="1:8">
      <c r="A16" s="25">
        <v>8</v>
      </c>
      <c r="B16" s="37">
        <f t="shared" si="1"/>
        <v>5.6202527515232982E-6</v>
      </c>
      <c r="C16" s="37">
        <f t="shared" si="0"/>
        <v>9.9943797472484761E-3</v>
      </c>
      <c r="D16" s="26">
        <f t="shared" si="2"/>
        <v>1E-8</v>
      </c>
      <c r="E16" s="26">
        <f t="shared" si="3"/>
        <v>9.9999999999999995E-7</v>
      </c>
      <c r="F16" s="34"/>
      <c r="G16" s="26">
        <f t="shared" si="4"/>
        <v>0.01</v>
      </c>
      <c r="H16" s="26">
        <f t="shared" si="5"/>
        <v>1E-14</v>
      </c>
    </row>
    <row r="17" spans="1:17">
      <c r="A17" s="25">
        <v>9</v>
      </c>
      <c r="B17" s="37">
        <f t="shared" si="1"/>
        <v>5.6230970419192734E-7</v>
      </c>
      <c r="C17" s="37">
        <f t="shared" si="0"/>
        <v>9.99943769029581E-3</v>
      </c>
      <c r="D17" s="26">
        <f t="shared" si="2"/>
        <v>1.0000000000000001E-9</v>
      </c>
      <c r="E17" s="26">
        <f t="shared" si="3"/>
        <v>9.9999999999999991E-6</v>
      </c>
      <c r="F17" s="34"/>
      <c r="G17" s="26">
        <f t="shared" si="4"/>
        <v>1.0000000000000002E-2</v>
      </c>
      <c r="H17" s="26">
        <f t="shared" si="5"/>
        <v>1E-14</v>
      </c>
    </row>
    <row r="18" spans="1:17">
      <c r="A18" s="25">
        <v>10</v>
      </c>
      <c r="B18" s="37">
        <f t="shared" si="1"/>
        <v>5.6233816293047201E-8</v>
      </c>
      <c r="C18" s="37">
        <f t="shared" si="0"/>
        <v>9.9999437661837075E-3</v>
      </c>
      <c r="D18" s="26">
        <f t="shared" si="2"/>
        <v>1E-10</v>
      </c>
      <c r="E18" s="26">
        <f t="shared" si="3"/>
        <v>9.9999999999999991E-5</v>
      </c>
      <c r="F18" s="34"/>
      <c r="G18" s="26">
        <f t="shared" si="4"/>
        <v>0.01</v>
      </c>
      <c r="H18" s="26">
        <f t="shared" si="5"/>
        <v>1E-14</v>
      </c>
    </row>
    <row r="19" spans="1:17">
      <c r="A19" s="25">
        <v>11</v>
      </c>
      <c r="B19" s="37">
        <f t="shared" si="1"/>
        <v>5.6234100896276119E-9</v>
      </c>
      <c r="C19" s="37">
        <f t="shared" si="0"/>
        <v>9.9999943765899102E-3</v>
      </c>
      <c r="D19" s="26">
        <f t="shared" si="2"/>
        <v>9.9999999999999994E-12</v>
      </c>
      <c r="E19" s="26">
        <f t="shared" si="3"/>
        <v>1E-3</v>
      </c>
      <c r="F19" s="34"/>
      <c r="G19" s="26">
        <f t="shared" si="4"/>
        <v>0.01</v>
      </c>
      <c r="H19" s="26">
        <f t="shared" si="5"/>
        <v>1E-14</v>
      </c>
    </row>
    <row r="20" spans="1:17">
      <c r="A20" s="6">
        <v>12</v>
      </c>
      <c r="B20" s="36">
        <f t="shared" si="1"/>
        <v>5.6234129356757467E-10</v>
      </c>
      <c r="C20" s="36">
        <f t="shared" si="0"/>
        <v>9.9999994376587069E-3</v>
      </c>
      <c r="D20" s="8">
        <f t="shared" si="2"/>
        <v>9.9999999999999998E-13</v>
      </c>
      <c r="E20" s="8">
        <f t="shared" si="3"/>
        <v>0.01</v>
      </c>
      <c r="F20" s="2"/>
      <c r="G20" s="8">
        <f t="shared" si="4"/>
        <v>0.01</v>
      </c>
      <c r="H20" s="8">
        <f t="shared" si="5"/>
        <v>1E-14</v>
      </c>
    </row>
    <row r="21" spans="1:17">
      <c r="A21" s="6">
        <v>13</v>
      </c>
      <c r="B21" s="36">
        <f t="shared" si="1"/>
        <v>5.6234132202807183E-11</v>
      </c>
      <c r="C21" s="36">
        <f t="shared" si="0"/>
        <v>9.9999999437658665E-3</v>
      </c>
      <c r="D21" s="8">
        <f t="shared" si="2"/>
        <v>1E-13</v>
      </c>
      <c r="E21" s="8">
        <f t="shared" si="3"/>
        <v>9.9999999999999992E-2</v>
      </c>
      <c r="F21" s="2"/>
      <c r="G21" s="8">
        <f t="shared" si="4"/>
        <v>9.9999999999999985E-3</v>
      </c>
      <c r="H21" s="8">
        <f t="shared" si="5"/>
        <v>1E-14</v>
      </c>
    </row>
    <row r="22" spans="1:17">
      <c r="A22" s="6">
        <v>14</v>
      </c>
      <c r="B22" s="36">
        <f t="shared" si="1"/>
        <v>5.6234132487412169E-12</v>
      </c>
      <c r="C22" s="36">
        <f t="shared" si="0"/>
        <v>9.999999994376587E-3</v>
      </c>
      <c r="D22" s="8">
        <f t="shared" si="2"/>
        <v>1E-14</v>
      </c>
      <c r="E22" s="8">
        <f t="shared" si="3"/>
        <v>1</v>
      </c>
      <c r="F22" s="2"/>
      <c r="G22" s="8">
        <f t="shared" si="4"/>
        <v>0.01</v>
      </c>
      <c r="H22" s="8">
        <f t="shared" si="5"/>
        <v>1E-14</v>
      </c>
    </row>
    <row r="23" spans="1:17">
      <c r="A23" s="11"/>
      <c r="B23" s="12"/>
      <c r="C23" s="12"/>
      <c r="D23" s="12"/>
      <c r="E23" s="12"/>
      <c r="F23" s="2"/>
      <c r="G23" s="13"/>
      <c r="H23" s="13"/>
    </row>
    <row r="26" spans="1:17" ht="15.75">
      <c r="A26" s="5" t="s">
        <v>0</v>
      </c>
      <c r="B26" s="18" t="s">
        <v>10</v>
      </c>
      <c r="C26" s="40" t="s">
        <v>1</v>
      </c>
      <c r="D26" s="16" t="s">
        <v>4</v>
      </c>
      <c r="E26" s="17" t="s">
        <v>5</v>
      </c>
      <c r="G26" s="5" t="s">
        <v>25</v>
      </c>
      <c r="H26" s="5" t="s">
        <v>14</v>
      </c>
    </row>
    <row r="27" spans="1:17">
      <c r="A27" s="6">
        <v>0</v>
      </c>
      <c r="B27" s="38">
        <f>+LOG10(B8)</f>
        <v>-2.0000077229006834</v>
      </c>
      <c r="C27" s="38">
        <f>+LOG10(C8)</f>
        <v>-6.7500077229006834</v>
      </c>
      <c r="D27" s="6">
        <f>+LOG10(D8)</f>
        <v>0</v>
      </c>
      <c r="E27" s="6">
        <f>+LOG10(E8)</f>
        <v>-14</v>
      </c>
      <c r="G27" s="7">
        <f>+LOG10(G8)</f>
        <v>-2</v>
      </c>
      <c r="H27" s="6">
        <f>-D27-E27</f>
        <v>14</v>
      </c>
      <c r="O27" s="4"/>
    </row>
    <row r="28" spans="1:17">
      <c r="A28" s="6">
        <v>1</v>
      </c>
      <c r="B28" s="38">
        <f>+LOG10(B9)</f>
        <v>-2.0000772228275214</v>
      </c>
      <c r="C28" s="38">
        <f>+LOG10(C9)</f>
        <v>-5.7500772228275219</v>
      </c>
      <c r="D28" s="6">
        <f>+LOG10(D9)</f>
        <v>-1</v>
      </c>
      <c r="E28" s="6">
        <f>+LOG10(E9)</f>
        <v>-13</v>
      </c>
      <c r="G28" s="7">
        <f>+LOG10(G9)</f>
        <v>-2</v>
      </c>
      <c r="H28" s="6">
        <f t="shared" ref="H28:H41" si="6">-D28-E28</f>
        <v>14</v>
      </c>
      <c r="O28" s="9"/>
    </row>
    <row r="29" spans="1:17">
      <c r="A29" s="6">
        <v>2</v>
      </c>
      <c r="B29" s="38">
        <f>+LOG10(B10)</f>
        <v>-2.0007716110681812</v>
      </c>
      <c r="C29" s="38">
        <f>+LOG10(C10)</f>
        <v>-4.7507716110681812</v>
      </c>
      <c r="D29" s="6">
        <f>+LOG10(D10)</f>
        <v>-2</v>
      </c>
      <c r="E29" s="6">
        <f>+LOG10(E10)</f>
        <v>-12</v>
      </c>
      <c r="G29" s="7">
        <f>+LOG10(G10)</f>
        <v>-2</v>
      </c>
      <c r="H29" s="6">
        <f t="shared" si="6"/>
        <v>14</v>
      </c>
      <c r="O29" s="4"/>
    </row>
    <row r="30" spans="1:17">
      <c r="A30" s="6">
        <v>3</v>
      </c>
      <c r="B30" s="38">
        <f>+LOG10(B11)</f>
        <v>-2.0076551047310089</v>
      </c>
      <c r="C30" s="38">
        <f>+LOG10(C11)</f>
        <v>-3.7576551047310094</v>
      </c>
      <c r="D30" s="6">
        <f>+LOG10(D11)</f>
        <v>-3</v>
      </c>
      <c r="E30" s="6">
        <f>+LOG10(E11)</f>
        <v>-11</v>
      </c>
      <c r="G30" s="7">
        <f>+LOG10(G11)</f>
        <v>-2</v>
      </c>
      <c r="H30" s="6">
        <f t="shared" si="6"/>
        <v>14</v>
      </c>
      <c r="O30" s="4"/>
      <c r="P30" s="4"/>
      <c r="Q30" s="3"/>
    </row>
    <row r="31" spans="1:17">
      <c r="A31" s="6">
        <v>4</v>
      </c>
      <c r="B31" s="38">
        <f>+LOG10(B12)</f>
        <v>-2.0710818526495323</v>
      </c>
      <c r="C31" s="38">
        <f>+LOG10(C12)</f>
        <v>-2.8210818526495327</v>
      </c>
      <c r="D31" s="6">
        <f>+LOG10(D12)</f>
        <v>-4</v>
      </c>
      <c r="E31" s="6">
        <f>+LOG10(E12)</f>
        <v>-10</v>
      </c>
      <c r="G31" s="7">
        <f>+LOG10(G12)</f>
        <v>-2</v>
      </c>
      <c r="H31" s="6">
        <f t="shared" si="6"/>
        <v>14</v>
      </c>
    </row>
    <row r="32" spans="1:17">
      <c r="A32" s="6">
        <v>5</v>
      </c>
      <c r="B32" s="38">
        <f>+LOG10(B13)</f>
        <v>-2.4437759203562495</v>
      </c>
      <c r="C32" s="38">
        <f>+LOG10(C13)</f>
        <v>-2.1937759203562499</v>
      </c>
      <c r="D32" s="6">
        <f>+LOG10(D13)</f>
        <v>-5</v>
      </c>
      <c r="E32" s="6">
        <f>+LOG10(E13)</f>
        <v>-9</v>
      </c>
      <c r="G32" s="7">
        <f>+LOG10(G13)</f>
        <v>-2</v>
      </c>
      <c r="H32" s="6">
        <f t="shared" si="6"/>
        <v>14</v>
      </c>
    </row>
    <row r="33" spans="1:8">
      <c r="A33" s="6">
        <v>6</v>
      </c>
      <c r="B33" s="38">
        <f>+LOG10(B14)</f>
        <v>-3.27376019773414</v>
      </c>
      <c r="C33" s="38">
        <f>+LOG10(C14)</f>
        <v>-2.0237601977341404</v>
      </c>
      <c r="D33" s="6">
        <f>+LOG10(D14)</f>
        <v>-6</v>
      </c>
      <c r="E33" s="6">
        <f>+LOG10(E14)</f>
        <v>-8</v>
      </c>
      <c r="G33" s="7">
        <f>+LOG10(G14)</f>
        <v>-2</v>
      </c>
      <c r="H33" s="6">
        <f t="shared" si="6"/>
        <v>14</v>
      </c>
    </row>
    <row r="34" spans="1:8">
      <c r="A34" s="6">
        <v>7</v>
      </c>
      <c r="B34" s="38">
        <f>+LOG10(B15)</f>
        <v>-4.2524353761812161</v>
      </c>
      <c r="C34" s="38">
        <f>+LOG10(C15)</f>
        <v>-2.0024353761812166</v>
      </c>
      <c r="D34" s="6">
        <f>+LOG10(D15)</f>
        <v>-7</v>
      </c>
      <c r="E34" s="6">
        <f>+LOG10(E15)</f>
        <v>-7</v>
      </c>
      <c r="G34" s="7">
        <f>+LOG10(G15)</f>
        <v>-2</v>
      </c>
      <c r="H34" s="6">
        <f t="shared" si="6"/>
        <v>14</v>
      </c>
    </row>
    <row r="35" spans="1:8">
      <c r="A35" s="6">
        <v>8</v>
      </c>
      <c r="B35" s="38">
        <f>+LOG10(B16)</f>
        <v>-5.2502441530922219</v>
      </c>
      <c r="C35" s="38">
        <f>+LOG10(C16)</f>
        <v>-2.0002441530922219</v>
      </c>
      <c r="D35" s="6">
        <f>+LOG10(D16)</f>
        <v>-8</v>
      </c>
      <c r="E35" s="6">
        <f>+LOG10(E16)</f>
        <v>-6</v>
      </c>
      <c r="G35" s="7">
        <f>+LOG10(G16)</f>
        <v>-2</v>
      </c>
      <c r="H35" s="6">
        <f t="shared" si="6"/>
        <v>14</v>
      </c>
    </row>
    <row r="36" spans="1:8">
      <c r="A36" s="6">
        <v>9</v>
      </c>
      <c r="B36" s="38">
        <f t="shared" ref="B36:E41" si="7">+LOG10(B17)</f>
        <v>-6.2500244214867928</v>
      </c>
      <c r="C36" s="38">
        <f t="shared" si="7"/>
        <v>-2.0000244214867933</v>
      </c>
      <c r="D36" s="6">
        <f t="shared" si="7"/>
        <v>-9</v>
      </c>
      <c r="E36" s="6">
        <f t="shared" si="7"/>
        <v>-5</v>
      </c>
      <c r="G36" s="7">
        <f t="shared" ref="G36:G41" si="8">+LOG10(G17)</f>
        <v>-2</v>
      </c>
      <c r="H36" s="6">
        <f t="shared" si="6"/>
        <v>14</v>
      </c>
    </row>
    <row r="37" spans="1:8">
      <c r="A37" s="25">
        <v>10</v>
      </c>
      <c r="B37" s="39">
        <f t="shared" si="7"/>
        <v>-7.2500024422104774</v>
      </c>
      <c r="C37" s="39">
        <f t="shared" si="7"/>
        <v>-2.0000024422104778</v>
      </c>
      <c r="D37" s="25">
        <f t="shared" si="7"/>
        <v>-10</v>
      </c>
      <c r="E37" s="25">
        <f t="shared" si="7"/>
        <v>-4</v>
      </c>
      <c r="F37" s="28"/>
      <c r="G37" s="27">
        <f t="shared" si="8"/>
        <v>-2</v>
      </c>
      <c r="H37" s="25">
        <f t="shared" si="6"/>
        <v>14</v>
      </c>
    </row>
    <row r="38" spans="1:8">
      <c r="A38" s="6">
        <v>11</v>
      </c>
      <c r="B38" s="38">
        <f t="shared" si="7"/>
        <v>-8.2500002442216651</v>
      </c>
      <c r="C38" s="38">
        <f t="shared" si="7"/>
        <v>-2.000000244221666</v>
      </c>
      <c r="D38" s="6">
        <f t="shared" si="7"/>
        <v>-11</v>
      </c>
      <c r="E38" s="6">
        <f t="shared" si="7"/>
        <v>-3</v>
      </c>
      <c r="G38" s="7">
        <f t="shared" si="8"/>
        <v>-2</v>
      </c>
      <c r="H38" s="6">
        <f t="shared" si="6"/>
        <v>14</v>
      </c>
    </row>
    <row r="39" spans="1:8">
      <c r="A39" s="6">
        <v>12</v>
      </c>
      <c r="B39" s="38">
        <f t="shared" si="7"/>
        <v>-9.2500000244221727</v>
      </c>
      <c r="C39" s="38">
        <f t="shared" si="7"/>
        <v>-2.0000000244221727</v>
      </c>
      <c r="D39" s="6">
        <f t="shared" si="7"/>
        <v>-12</v>
      </c>
      <c r="E39" s="6">
        <f t="shared" si="7"/>
        <v>-2</v>
      </c>
      <c r="G39" s="7">
        <f t="shared" si="8"/>
        <v>-2</v>
      </c>
      <c r="H39" s="6">
        <f t="shared" si="6"/>
        <v>14</v>
      </c>
    </row>
    <row r="40" spans="1:8">
      <c r="A40" s="6">
        <v>13</v>
      </c>
      <c r="B40" s="38">
        <f t="shared" si="7"/>
        <v>-10.250000002442217</v>
      </c>
      <c r="C40" s="38">
        <f t="shared" si="7"/>
        <v>-2.0000000024422175</v>
      </c>
      <c r="D40" s="6">
        <f t="shared" si="7"/>
        <v>-13</v>
      </c>
      <c r="E40" s="6">
        <f t="shared" si="7"/>
        <v>-1</v>
      </c>
      <c r="G40" s="7">
        <f t="shared" si="8"/>
        <v>-2</v>
      </c>
      <c r="H40" s="6">
        <f t="shared" si="6"/>
        <v>14</v>
      </c>
    </row>
    <row r="41" spans="1:8">
      <c r="A41" s="6">
        <v>14</v>
      </c>
      <c r="B41" s="38">
        <f t="shared" si="7"/>
        <v>-11.250000000244221</v>
      </c>
      <c r="C41" s="38">
        <f t="shared" si="7"/>
        <v>-2.0000000002442215</v>
      </c>
      <c r="D41" s="6">
        <f t="shared" si="7"/>
        <v>-14</v>
      </c>
      <c r="E41" s="6">
        <f t="shared" si="7"/>
        <v>0</v>
      </c>
      <c r="G41" s="7">
        <f t="shared" si="8"/>
        <v>-2</v>
      </c>
      <c r="H41" s="6">
        <f t="shared" si="6"/>
        <v>14</v>
      </c>
    </row>
    <row r="42" spans="1:8">
      <c r="B42" s="3"/>
      <c r="C42" s="3"/>
    </row>
    <row r="43" spans="1:8" ht="15.75">
      <c r="A43" s="42"/>
      <c r="B43" s="42"/>
      <c r="C43" s="42"/>
      <c r="D43" s="42"/>
      <c r="E43" s="42"/>
    </row>
    <row r="44" spans="1:8">
      <c r="B44" s="3"/>
      <c r="C44" s="3"/>
    </row>
    <row r="45" spans="1:8">
      <c r="B45" s="3"/>
      <c r="C45" s="3"/>
    </row>
    <row r="46" spans="1:8">
      <c r="B46" s="3"/>
      <c r="C46" s="3"/>
    </row>
    <row r="47" spans="1:8">
      <c r="B47" s="3"/>
      <c r="C47" s="3"/>
    </row>
    <row r="48" spans="1:8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</sheetData>
  <mergeCells count="1">
    <mergeCell ref="A1:C1"/>
  </mergeCells>
  <printOptions horizontalCentered="1"/>
  <pageMargins left="0.59055118110236227" right="0.59055118110236227" top="0.19685039370078741" bottom="0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showGridLines="0" workbookViewId="0">
      <selection activeCell="B10" sqref="B10:D24"/>
    </sheetView>
  </sheetViews>
  <sheetFormatPr defaultRowHeight="15"/>
  <cols>
    <col min="1" max="1" width="10.7109375" style="1" customWidth="1"/>
    <col min="2" max="6" width="12.7109375" style="1" customWidth="1"/>
    <col min="7" max="7" width="4.7109375" style="1" customWidth="1"/>
    <col min="8" max="8" width="24.5703125" style="1" bestFit="1" customWidth="1"/>
    <col min="9" max="10" width="16.7109375" style="1" customWidth="1"/>
    <col min="11" max="11" width="12" style="1" bestFit="1" customWidth="1"/>
    <col min="12" max="16384" width="9.140625" style="1"/>
  </cols>
  <sheetData>
    <row r="1" spans="1:9" ht="23.25">
      <c r="A1" s="48" t="s">
        <v>24</v>
      </c>
      <c r="B1" s="48"/>
      <c r="C1" s="48"/>
      <c r="D1" s="22"/>
      <c r="I1" s="4"/>
    </row>
    <row r="2" spans="1:9" ht="15.75">
      <c r="A2" s="43" t="s">
        <v>15</v>
      </c>
      <c r="B2" s="44">
        <f>-LOG10(B3)</f>
        <v>6.346787486224656</v>
      </c>
      <c r="C2" s="29"/>
      <c r="D2" s="21"/>
      <c r="F2" s="10"/>
      <c r="H2" s="4"/>
      <c r="I2" s="9"/>
    </row>
    <row r="3" spans="1:9" ht="15.75">
      <c r="A3" s="31" t="s">
        <v>17</v>
      </c>
      <c r="B3" s="20">
        <v>4.4999999999999998E-7</v>
      </c>
      <c r="C3" s="14"/>
      <c r="D3" s="21"/>
      <c r="F3" s="2"/>
    </row>
    <row r="4" spans="1:9" ht="15.75">
      <c r="A4" s="5" t="s">
        <v>16</v>
      </c>
      <c r="B4" s="15">
        <f>-LOG10(B5)</f>
        <v>10.327902142064282</v>
      </c>
      <c r="C4" s="29"/>
      <c r="D4" s="21"/>
      <c r="F4" s="2"/>
    </row>
    <row r="5" spans="1:9" ht="15.75">
      <c r="A5" s="31" t="s">
        <v>18</v>
      </c>
      <c r="B5" s="20">
        <v>4.6999999999999999E-11</v>
      </c>
      <c r="C5" s="14"/>
      <c r="D5" s="21"/>
      <c r="F5" s="2"/>
    </row>
    <row r="6" spans="1:9" ht="15.75">
      <c r="A6" s="31" t="s">
        <v>3</v>
      </c>
      <c r="B6" s="32">
        <v>0.1</v>
      </c>
      <c r="C6" s="46" t="s">
        <v>27</v>
      </c>
      <c r="D6" s="21"/>
    </row>
    <row r="7" spans="1:9">
      <c r="B7" s="1" t="s">
        <v>19</v>
      </c>
    </row>
    <row r="9" spans="1:9" ht="15.75">
      <c r="A9" s="5" t="s">
        <v>6</v>
      </c>
      <c r="B9" s="19" t="s">
        <v>29</v>
      </c>
      <c r="C9" s="5" t="s">
        <v>30</v>
      </c>
      <c r="D9" s="18" t="s">
        <v>31</v>
      </c>
      <c r="E9" s="16" t="s">
        <v>6</v>
      </c>
      <c r="F9" s="17" t="s">
        <v>7</v>
      </c>
      <c r="H9" s="5" t="s">
        <v>28</v>
      </c>
      <c r="I9" s="5" t="s">
        <v>13</v>
      </c>
    </row>
    <row r="10" spans="1:9">
      <c r="A10" s="8">
        <v>1</v>
      </c>
      <c r="B10" s="35">
        <f>+$B$6/(1+$B$3/A10+$B$3*$B$5/A10^2)</f>
        <v>9.9999955000020263E-2</v>
      </c>
      <c r="C10" s="35">
        <f>+$B$6-B10-$B$3*$B$5*B10/A10^2</f>
        <v>4.4999979740384361E-8</v>
      </c>
      <c r="D10" s="35">
        <f>+$B$6-B10-C10</f>
        <v>2.1150015646245854E-18</v>
      </c>
      <c r="E10" s="8">
        <f>A10</f>
        <v>1</v>
      </c>
      <c r="F10" s="8">
        <v>1E-14</v>
      </c>
      <c r="G10" s="2"/>
      <c r="H10" s="8">
        <f>+B10+C10+D10</f>
        <v>0.1</v>
      </c>
      <c r="I10" s="8">
        <f>+E10*F10</f>
        <v>1E-14</v>
      </c>
    </row>
    <row r="11" spans="1:9">
      <c r="A11" s="8">
        <v>0.1</v>
      </c>
      <c r="B11" s="35">
        <f t="shared" ref="B11:B24" si="0">+$B$6/(1+$B$3/A11+$B$3*$B$5/A11^2)</f>
        <v>9.9999550002024776E-2</v>
      </c>
      <c r="C11" s="35">
        <f t="shared" ref="C11:C24" si="1">+$B$6-B11-$B$3*$B$5*B11/A11^2</f>
        <v>4.4999797501832206E-7</v>
      </c>
      <c r="D11" s="35">
        <f t="shared" ref="D11:D24" si="2">+$B$6-B11-C11</f>
        <v>2.1149904473171527E-16</v>
      </c>
      <c r="E11" s="8">
        <f t="shared" ref="E11:E24" si="3">A11</f>
        <v>0.1</v>
      </c>
      <c r="F11" s="8">
        <f t="shared" ref="F11:F24" si="4">0.00000000000001/E11</f>
        <v>9.999999999999999E-14</v>
      </c>
      <c r="G11" s="2"/>
      <c r="H11" s="8">
        <f t="shared" ref="H11:H24" si="5">+B11+C11+D11</f>
        <v>0.1</v>
      </c>
      <c r="I11" s="8">
        <f t="shared" ref="I11:I24" si="6">+E11*F11</f>
        <v>1E-14</v>
      </c>
    </row>
    <row r="12" spans="1:9">
      <c r="A12" s="8">
        <v>0.01</v>
      </c>
      <c r="B12" s="35">
        <f t="shared" si="0"/>
        <v>9.9995500202469723E-2</v>
      </c>
      <c r="C12" s="35">
        <f t="shared" si="1"/>
        <v>4.4997975091339081E-6</v>
      </c>
      <c r="D12" s="35">
        <f t="shared" si="2"/>
        <v>2.1149048122861853E-14</v>
      </c>
      <c r="E12" s="8">
        <f t="shared" si="3"/>
        <v>0.01</v>
      </c>
      <c r="F12" s="8">
        <f t="shared" si="4"/>
        <v>9.9999999999999998E-13</v>
      </c>
      <c r="G12" s="2"/>
      <c r="H12" s="8">
        <f t="shared" si="5"/>
        <v>0.1</v>
      </c>
      <c r="I12" s="8">
        <f t="shared" si="6"/>
        <v>1E-14</v>
      </c>
    </row>
    <row r="13" spans="1:9">
      <c r="A13" s="8">
        <v>1E-3</v>
      </c>
      <c r="B13" s="35">
        <f t="shared" si="0"/>
        <v>9.9955020238778503E-2</v>
      </c>
      <c r="C13" s="35">
        <f t="shared" si="1"/>
        <v>4.497975910745437E-5</v>
      </c>
      <c r="D13" s="35">
        <f t="shared" si="2"/>
        <v>2.1140486754288139E-12</v>
      </c>
      <c r="E13" s="8">
        <f t="shared" si="3"/>
        <v>1E-3</v>
      </c>
      <c r="F13" s="8">
        <f t="shared" si="4"/>
        <v>9.9999999999999994E-12</v>
      </c>
      <c r="G13" s="2"/>
      <c r="H13" s="8">
        <f t="shared" si="5"/>
        <v>0.1</v>
      </c>
      <c r="I13" s="8">
        <f t="shared" si="6"/>
        <v>1E-14</v>
      </c>
    </row>
    <row r="14" spans="1:9">
      <c r="A14" s="8">
        <v>1E-4</v>
      </c>
      <c r="B14" s="35">
        <f t="shared" si="0"/>
        <v>9.9552015718713291E-2</v>
      </c>
      <c r="C14" s="35">
        <f t="shared" si="1"/>
        <v>4.4798407073420139E-4</v>
      </c>
      <c r="D14" s="35">
        <f t="shared" si="2"/>
        <v>2.1055251325004937E-10</v>
      </c>
      <c r="E14" s="8">
        <f t="shared" si="3"/>
        <v>1E-4</v>
      </c>
      <c r="F14" s="8">
        <f t="shared" si="4"/>
        <v>9.9999999999999991E-11</v>
      </c>
      <c r="G14" s="2"/>
      <c r="H14" s="8">
        <f t="shared" si="5"/>
        <v>0.1</v>
      </c>
      <c r="I14" s="8">
        <f t="shared" si="6"/>
        <v>1E-14</v>
      </c>
    </row>
    <row r="15" spans="1:9">
      <c r="A15" s="8">
        <v>1.0000000000000001E-5</v>
      </c>
      <c r="B15" s="35">
        <f t="shared" si="0"/>
        <v>9.569376053662168E-2</v>
      </c>
      <c r="C15" s="35">
        <f t="shared" si="1"/>
        <v>4.3062192241479719E-3</v>
      </c>
      <c r="D15" s="35">
        <f t="shared" si="2"/>
        <v>2.0239230353290283E-8</v>
      </c>
      <c r="E15" s="8">
        <f t="shared" si="3"/>
        <v>1.0000000000000001E-5</v>
      </c>
      <c r="F15" s="8">
        <f t="shared" si="4"/>
        <v>9.9999999999999986E-10</v>
      </c>
      <c r="G15" s="2"/>
      <c r="H15" s="8">
        <f t="shared" si="5"/>
        <v>0.1</v>
      </c>
      <c r="I15" s="8">
        <f t="shared" si="6"/>
        <v>1E-14</v>
      </c>
    </row>
    <row r="16" spans="1:9">
      <c r="A16" s="8">
        <v>9.9999999999999995E-7</v>
      </c>
      <c r="B16" s="35">
        <f t="shared" si="0"/>
        <v>6.8964511310748822E-2</v>
      </c>
      <c r="C16" s="35">
        <f t="shared" si="1"/>
        <v>3.1034030089836961E-2</v>
      </c>
      <c r="D16" s="35">
        <f t="shared" si="2"/>
        <v>1.458599414222439E-6</v>
      </c>
      <c r="E16" s="8">
        <f t="shared" si="3"/>
        <v>9.9999999999999995E-7</v>
      </c>
      <c r="F16" s="8">
        <f t="shared" si="4"/>
        <v>1E-8</v>
      </c>
      <c r="G16" s="2"/>
      <c r="H16" s="8">
        <f t="shared" si="5"/>
        <v>0.1</v>
      </c>
      <c r="I16" s="8">
        <f t="shared" si="6"/>
        <v>1E-14</v>
      </c>
    </row>
    <row r="17" spans="1:9">
      <c r="A17" s="8">
        <v>9.9999999999999995E-8</v>
      </c>
      <c r="B17" s="35">
        <f t="shared" si="0"/>
        <v>1.8174829133887606E-2</v>
      </c>
      <c r="C17" s="35">
        <f t="shared" si="1"/>
        <v>8.1786731102494237E-2</v>
      </c>
      <c r="D17" s="35">
        <f t="shared" si="2"/>
        <v>3.843976361816992E-5</v>
      </c>
      <c r="E17" s="8">
        <f t="shared" si="3"/>
        <v>9.9999999999999995E-8</v>
      </c>
      <c r="F17" s="8">
        <f t="shared" si="4"/>
        <v>1.0000000000000001E-7</v>
      </c>
      <c r="G17" s="2"/>
      <c r="H17" s="8">
        <f t="shared" si="5"/>
        <v>0.1</v>
      </c>
      <c r="I17" s="8">
        <f t="shared" si="6"/>
        <v>1E-14</v>
      </c>
    </row>
    <row r="18" spans="1:9">
      <c r="A18" s="8">
        <v>1E-8</v>
      </c>
      <c r="B18" s="35">
        <f t="shared" si="0"/>
        <v>2.1639635155751274E-3</v>
      </c>
      <c r="C18" s="35">
        <f t="shared" si="1"/>
        <v>9.7378358200880741E-2</v>
      </c>
      <c r="D18" s="35">
        <f t="shared" si="2"/>
        <v>4.5767828354413564E-4</v>
      </c>
      <c r="E18" s="8">
        <f t="shared" si="3"/>
        <v>1E-8</v>
      </c>
      <c r="F18" s="8">
        <f t="shared" si="4"/>
        <v>9.9999999999999995E-7</v>
      </c>
      <c r="G18" s="2"/>
      <c r="H18" s="8">
        <f t="shared" si="5"/>
        <v>0.1</v>
      </c>
      <c r="I18" s="8">
        <f t="shared" si="6"/>
        <v>1E-14</v>
      </c>
    </row>
    <row r="19" spans="1:9">
      <c r="A19" s="8">
        <v>1.0000000000000001E-9</v>
      </c>
      <c r="B19" s="35">
        <f t="shared" si="0"/>
        <v>2.1179709837975224E-4</v>
      </c>
      <c r="C19" s="35">
        <f t="shared" si="1"/>
        <v>9.5308694270888492E-2</v>
      </c>
      <c r="D19" s="35">
        <f t="shared" si="2"/>
        <v>4.4795086307317655E-3</v>
      </c>
      <c r="E19" s="8">
        <f t="shared" si="3"/>
        <v>1.0000000000000001E-9</v>
      </c>
      <c r="F19" s="8">
        <f t="shared" si="4"/>
        <v>9.9999999999999991E-6</v>
      </c>
      <c r="G19" s="2"/>
      <c r="H19" s="8">
        <f t="shared" si="5"/>
        <v>0.1</v>
      </c>
      <c r="I19" s="8">
        <f t="shared" si="6"/>
        <v>1E-14</v>
      </c>
    </row>
    <row r="20" spans="1:9">
      <c r="A20" s="8">
        <v>1E-10</v>
      </c>
      <c r="B20" s="35">
        <f t="shared" si="0"/>
        <v>1.5114873035066506E-5</v>
      </c>
      <c r="C20" s="35">
        <f t="shared" si="1"/>
        <v>6.8016928657799278E-2</v>
      </c>
      <c r="D20" s="35">
        <f t="shared" si="2"/>
        <v>3.1967956469165656E-2</v>
      </c>
      <c r="E20" s="8">
        <f t="shared" si="3"/>
        <v>1E-10</v>
      </c>
      <c r="F20" s="8">
        <f t="shared" si="4"/>
        <v>9.9999999999999991E-5</v>
      </c>
      <c r="G20" s="2"/>
      <c r="H20" s="8">
        <f t="shared" si="5"/>
        <v>0.1</v>
      </c>
      <c r="I20" s="8">
        <f t="shared" si="6"/>
        <v>1E-14</v>
      </c>
    </row>
    <row r="21" spans="1:9">
      <c r="A21" s="8">
        <v>9.9999999999999994E-12</v>
      </c>
      <c r="B21" s="35">
        <f t="shared" si="0"/>
        <v>3.8986202782835155E-7</v>
      </c>
      <c r="C21" s="35">
        <f t="shared" si="1"/>
        <v>1.7543791252275828E-2</v>
      </c>
      <c r="D21" s="35">
        <f t="shared" si="2"/>
        <v>8.245581888569635E-2</v>
      </c>
      <c r="E21" s="8">
        <f t="shared" si="3"/>
        <v>9.9999999999999994E-12</v>
      </c>
      <c r="F21" s="8">
        <f t="shared" si="4"/>
        <v>1E-3</v>
      </c>
      <c r="G21" s="2"/>
      <c r="H21" s="8">
        <f t="shared" si="5"/>
        <v>0.1</v>
      </c>
      <c r="I21" s="8">
        <f t="shared" si="6"/>
        <v>1E-14</v>
      </c>
    </row>
    <row r="22" spans="1:9">
      <c r="A22" s="8">
        <v>9.9999999999999998E-13</v>
      </c>
      <c r="B22" s="35">
        <f t="shared" si="0"/>
        <v>4.6296294152949344E-9</v>
      </c>
      <c r="C22" s="35">
        <f t="shared" si="1"/>
        <v>2.0833332368827145E-3</v>
      </c>
      <c r="D22" s="35">
        <f t="shared" si="2"/>
        <v>9.7916662133487875E-2</v>
      </c>
      <c r="E22" s="8">
        <f t="shared" si="3"/>
        <v>9.9999999999999998E-13</v>
      </c>
      <c r="F22" s="8">
        <f t="shared" si="4"/>
        <v>0.01</v>
      </c>
      <c r="G22" s="2"/>
      <c r="H22" s="8">
        <f t="shared" si="5"/>
        <v>0.1</v>
      </c>
      <c r="I22" s="8">
        <f t="shared" si="6"/>
        <v>1E-14</v>
      </c>
    </row>
    <row r="23" spans="1:9">
      <c r="A23" s="8">
        <v>1E-13</v>
      </c>
      <c r="B23" s="35">
        <f t="shared" si="0"/>
        <v>4.7180938878423719E-11</v>
      </c>
      <c r="C23" s="35">
        <f t="shared" si="1"/>
        <v>2.1231422495290864E-4</v>
      </c>
      <c r="D23" s="35">
        <f t="shared" si="2"/>
        <v>9.9787685727866157E-2</v>
      </c>
      <c r="E23" s="8">
        <f t="shared" si="3"/>
        <v>1E-13</v>
      </c>
      <c r="F23" s="8">
        <f t="shared" si="4"/>
        <v>9.9999999999999992E-2</v>
      </c>
      <c r="G23" s="2"/>
      <c r="H23" s="8">
        <f t="shared" si="5"/>
        <v>0.1</v>
      </c>
      <c r="I23" s="8">
        <f t="shared" si="6"/>
        <v>1E-14</v>
      </c>
    </row>
    <row r="24" spans="1:9">
      <c r="A24" s="8">
        <v>1E-14</v>
      </c>
      <c r="B24" s="35">
        <f t="shared" si="0"/>
        <v>4.7271266160640667E-13</v>
      </c>
      <c r="C24" s="35">
        <f t="shared" si="1"/>
        <v>2.1272069772274027E-5</v>
      </c>
      <c r="D24" s="35">
        <f t="shared" si="2"/>
        <v>9.9978727929755012E-2</v>
      </c>
      <c r="E24" s="8">
        <f t="shared" si="3"/>
        <v>1E-14</v>
      </c>
      <c r="F24" s="8">
        <f t="shared" si="4"/>
        <v>1</v>
      </c>
      <c r="G24" s="2"/>
      <c r="H24" s="8">
        <f t="shared" si="5"/>
        <v>0.1</v>
      </c>
      <c r="I24" s="8">
        <f t="shared" si="6"/>
        <v>1E-14</v>
      </c>
    </row>
    <row r="25" spans="1:9">
      <c r="A25" s="13"/>
      <c r="B25" s="41"/>
      <c r="C25" s="41"/>
      <c r="D25" s="41"/>
      <c r="E25" s="13"/>
      <c r="F25" s="13"/>
      <c r="G25" s="2"/>
      <c r="H25" s="13"/>
      <c r="I25" s="13"/>
    </row>
    <row r="27" spans="1:9" ht="15.75">
      <c r="A27" s="5" t="s">
        <v>0</v>
      </c>
      <c r="B27" s="19" t="s">
        <v>21</v>
      </c>
      <c r="C27" s="5" t="s">
        <v>22</v>
      </c>
      <c r="D27" s="18" t="s">
        <v>23</v>
      </c>
      <c r="E27" s="16" t="s">
        <v>4</v>
      </c>
      <c r="F27" s="17" t="s">
        <v>20</v>
      </c>
      <c r="H27" s="5" t="s">
        <v>25</v>
      </c>
      <c r="I27" s="5" t="s">
        <v>14</v>
      </c>
    </row>
    <row r="28" spans="1:9">
      <c r="A28" s="6">
        <f t="shared" ref="A28:A36" si="7">-LOG10(A10)</f>
        <v>0</v>
      </c>
      <c r="B28" s="24">
        <f t="shared" ref="B28:B36" si="8">+LOG(B10)</f>
        <v>-1.0000001954324729</v>
      </c>
      <c r="C28" s="24">
        <f t="shared" ref="C28:F28" si="9">+LOG(C10)</f>
        <v>-7.3467876817500173</v>
      </c>
      <c r="D28" s="24">
        <f t="shared" si="9"/>
        <v>-17.674689307008762</v>
      </c>
      <c r="E28" s="6">
        <f t="shared" si="9"/>
        <v>0</v>
      </c>
      <c r="F28" s="6">
        <f t="shared" si="9"/>
        <v>-14</v>
      </c>
      <c r="H28" s="7">
        <f>+LOG10(H10)</f>
        <v>-1</v>
      </c>
      <c r="I28" s="6">
        <f>-E28-F28</f>
        <v>14</v>
      </c>
    </row>
    <row r="29" spans="1:9">
      <c r="A29" s="6">
        <f t="shared" si="7"/>
        <v>1</v>
      </c>
      <c r="B29" s="24">
        <f t="shared" si="8"/>
        <v>-1.0000019543207723</v>
      </c>
      <c r="C29" s="24">
        <f t="shared" ref="C29:F36" si="10">+LOG(C11)</f>
        <v>-6.346789440536539</v>
      </c>
      <c r="D29" s="24">
        <f t="shared" si="10"/>
        <v>-15.67469158984299</v>
      </c>
      <c r="E29" s="6">
        <f t="shared" si="10"/>
        <v>-1</v>
      </c>
      <c r="F29" s="6">
        <f t="shared" si="10"/>
        <v>-13</v>
      </c>
      <c r="H29" s="7">
        <f t="shared" ref="H29:H42" si="11">+LOG10(H11)</f>
        <v>-1</v>
      </c>
      <c r="I29" s="6">
        <f t="shared" ref="I29:I42" si="12">-E29-F29</f>
        <v>14</v>
      </c>
    </row>
    <row r="30" spans="1:9">
      <c r="A30" s="6">
        <f t="shared" si="7"/>
        <v>2</v>
      </c>
      <c r="B30" s="24">
        <f t="shared" si="8"/>
        <v>-1.0000195428120675</v>
      </c>
      <c r="C30" s="24">
        <f t="shared" si="10"/>
        <v>-5.346807029034526</v>
      </c>
      <c r="D30" s="24">
        <f t="shared" si="10"/>
        <v>-13.674709174591136</v>
      </c>
      <c r="E30" s="6">
        <f t="shared" si="10"/>
        <v>-2</v>
      </c>
      <c r="F30" s="6">
        <f t="shared" si="10"/>
        <v>-12</v>
      </c>
      <c r="H30" s="7">
        <f t="shared" si="11"/>
        <v>-1</v>
      </c>
      <c r="I30" s="6">
        <f t="shared" si="12"/>
        <v>14</v>
      </c>
    </row>
    <row r="31" spans="1:9">
      <c r="A31" s="6">
        <f t="shared" si="7"/>
        <v>3</v>
      </c>
      <c r="B31" s="24">
        <f t="shared" si="8"/>
        <v>-1.0001953885669086</v>
      </c>
      <c r="C31" s="24">
        <f t="shared" si="10"/>
        <v>-4.346982874791526</v>
      </c>
      <c r="D31" s="24">
        <f t="shared" si="10"/>
        <v>-11.674885017394358</v>
      </c>
      <c r="E31" s="6">
        <f t="shared" si="10"/>
        <v>-3</v>
      </c>
      <c r="F31" s="6">
        <f t="shared" si="10"/>
        <v>-11</v>
      </c>
      <c r="H31" s="7">
        <f t="shared" si="11"/>
        <v>-1</v>
      </c>
      <c r="I31" s="6">
        <f t="shared" si="12"/>
        <v>14</v>
      </c>
    </row>
    <row r="32" spans="1:9">
      <c r="A32" s="6">
        <f t="shared" si="7"/>
        <v>4</v>
      </c>
      <c r="B32" s="24">
        <f t="shared" si="8"/>
        <v>-1.0019499419986859</v>
      </c>
      <c r="C32" s="24">
        <f t="shared" si="10"/>
        <v>-3.3487374282233504</v>
      </c>
      <c r="D32" s="24">
        <f t="shared" si="10"/>
        <v>-9.6766395702773718</v>
      </c>
      <c r="E32" s="6">
        <f t="shared" si="10"/>
        <v>-4</v>
      </c>
      <c r="F32" s="6">
        <f t="shared" si="10"/>
        <v>-10</v>
      </c>
      <c r="H32" s="7">
        <f t="shared" si="11"/>
        <v>-1</v>
      </c>
      <c r="I32" s="6">
        <f t="shared" si="12"/>
        <v>14</v>
      </c>
    </row>
    <row r="33" spans="1:9">
      <c r="A33" s="6">
        <f t="shared" si="7"/>
        <v>5</v>
      </c>
      <c r="B33" s="24">
        <f t="shared" si="8"/>
        <v>-1.0191163783449422</v>
      </c>
      <c r="C33" s="24">
        <f t="shared" si="10"/>
        <v>-2.3659038645695989</v>
      </c>
      <c r="D33" s="24">
        <f t="shared" si="10"/>
        <v>-7.6938060066382841</v>
      </c>
      <c r="E33" s="6">
        <f t="shared" si="10"/>
        <v>-5</v>
      </c>
      <c r="F33" s="6">
        <f t="shared" si="10"/>
        <v>-9</v>
      </c>
      <c r="H33" s="7">
        <f t="shared" si="11"/>
        <v>-1</v>
      </c>
      <c r="I33" s="6">
        <f t="shared" si="12"/>
        <v>14</v>
      </c>
    </row>
    <row r="34" spans="1:9">
      <c r="A34" s="6">
        <f t="shared" si="7"/>
        <v>6</v>
      </c>
      <c r="B34" s="24">
        <f t="shared" si="8"/>
        <v>-1.1613743368979426</v>
      </c>
      <c r="C34" s="24">
        <f t="shared" si="10"/>
        <v>-1.5081618231225991</v>
      </c>
      <c r="D34" s="24">
        <f t="shared" si="10"/>
        <v>-5.8360639651868516</v>
      </c>
      <c r="E34" s="6">
        <f t="shared" si="10"/>
        <v>-6</v>
      </c>
      <c r="F34" s="6">
        <f t="shared" si="10"/>
        <v>-8</v>
      </c>
      <c r="H34" s="7">
        <f t="shared" si="11"/>
        <v>-1</v>
      </c>
      <c r="I34" s="6">
        <f t="shared" si="12"/>
        <v>14</v>
      </c>
    </row>
    <row r="35" spans="1:9">
      <c r="A35" s="6">
        <f t="shared" si="7"/>
        <v>7</v>
      </c>
      <c r="B35" s="24">
        <f t="shared" si="8"/>
        <v>-1.7405296633607303</v>
      </c>
      <c r="C35" s="24">
        <f t="shared" si="10"/>
        <v>-1.0873171495853866</v>
      </c>
      <c r="D35" s="24">
        <f t="shared" si="10"/>
        <v>-4.415219291649696</v>
      </c>
      <c r="E35" s="6">
        <f t="shared" si="10"/>
        <v>-7</v>
      </c>
      <c r="F35" s="6">
        <f t="shared" si="10"/>
        <v>-7</v>
      </c>
      <c r="H35" s="7">
        <f t="shared" si="11"/>
        <v>-1</v>
      </c>
      <c r="I35" s="6">
        <f t="shared" si="12"/>
        <v>14</v>
      </c>
    </row>
    <row r="36" spans="1:9">
      <c r="A36" s="6">
        <f t="shared" si="7"/>
        <v>8</v>
      </c>
      <c r="B36" s="24">
        <f t="shared" si="8"/>
        <v>-2.6647500657087075</v>
      </c>
      <c r="C36" s="24">
        <f t="shared" si="10"/>
        <v>-1.0115375519333638</v>
      </c>
      <c r="D36" s="24">
        <f t="shared" si="10"/>
        <v>-3.3394396939976501</v>
      </c>
      <c r="E36" s="6">
        <f t="shared" si="10"/>
        <v>-8</v>
      </c>
      <c r="F36" s="6">
        <f t="shared" si="10"/>
        <v>-6</v>
      </c>
      <c r="H36" s="7">
        <f t="shared" si="11"/>
        <v>-1</v>
      </c>
      <c r="I36" s="6">
        <f t="shared" si="12"/>
        <v>14</v>
      </c>
    </row>
    <row r="37" spans="1:9">
      <c r="A37" s="6">
        <f t="shared" ref="A37:A42" si="13">-LOG10(A19)</f>
        <v>9</v>
      </c>
      <c r="B37" s="24">
        <f t="shared" ref="B37:F42" si="14">+LOG(B19)</f>
        <v>-3.67407999402218</v>
      </c>
      <c r="C37" s="24">
        <f t="shared" si="14"/>
        <v>-1.0208674802468363</v>
      </c>
      <c r="D37" s="24">
        <f t="shared" si="14"/>
        <v>-2.3487696223111181</v>
      </c>
      <c r="E37" s="6">
        <f t="shared" si="14"/>
        <v>-9</v>
      </c>
      <c r="F37" s="6">
        <f t="shared" si="14"/>
        <v>-5</v>
      </c>
      <c r="H37" s="7">
        <f t="shared" si="11"/>
        <v>-1</v>
      </c>
      <c r="I37" s="6">
        <f t="shared" si="12"/>
        <v>14</v>
      </c>
    </row>
    <row r="38" spans="1:9">
      <c r="A38" s="6">
        <f t="shared" si="13"/>
        <v>10</v>
      </c>
      <c r="B38" s="24">
        <f t="shared" si="14"/>
        <v>-4.8205954965444899</v>
      </c>
      <c r="C38" s="24">
        <f t="shared" si="14"/>
        <v>-1.1673829827691466</v>
      </c>
      <c r="D38" s="24">
        <f t="shared" si="14"/>
        <v>-1.4952851248334291</v>
      </c>
      <c r="E38" s="6">
        <f t="shared" si="14"/>
        <v>-10</v>
      </c>
      <c r="F38" s="6">
        <f t="shared" si="14"/>
        <v>-4</v>
      </c>
      <c r="H38" s="7">
        <f t="shared" si="11"/>
        <v>-1</v>
      </c>
      <c r="I38" s="25">
        <f t="shared" si="12"/>
        <v>14</v>
      </c>
    </row>
    <row r="39" spans="1:9">
      <c r="A39" s="6">
        <f t="shared" si="13"/>
        <v>11</v>
      </c>
      <c r="B39" s="24">
        <f t="shared" si="14"/>
        <v>-6.4090890626004091</v>
      </c>
      <c r="C39" s="24">
        <f t="shared" si="14"/>
        <v>-1.7558765488250656</v>
      </c>
      <c r="D39" s="24">
        <f t="shared" si="14"/>
        <v>-1.0837786908893483</v>
      </c>
      <c r="E39" s="6">
        <f t="shared" si="14"/>
        <v>-11</v>
      </c>
      <c r="F39" s="6">
        <f t="shared" si="14"/>
        <v>-3</v>
      </c>
      <c r="H39" s="7">
        <f t="shared" si="11"/>
        <v>-1</v>
      </c>
      <c r="I39" s="6">
        <f t="shared" si="12"/>
        <v>14</v>
      </c>
    </row>
    <row r="40" spans="1:9">
      <c r="A40" s="6">
        <f t="shared" si="13"/>
        <v>12</v>
      </c>
      <c r="B40" s="24">
        <f t="shared" si="14"/>
        <v>-8.3344537712571558</v>
      </c>
      <c r="C40" s="24">
        <f t="shared" si="14"/>
        <v>-2.6812412574818141</v>
      </c>
      <c r="D40" s="24">
        <f t="shared" si="14"/>
        <v>-1.0091433995460952</v>
      </c>
      <c r="E40" s="6">
        <f t="shared" si="14"/>
        <v>-12</v>
      </c>
      <c r="F40" s="6">
        <f t="shared" si="14"/>
        <v>-2</v>
      </c>
      <c r="H40" s="7">
        <f t="shared" si="11"/>
        <v>-1</v>
      </c>
      <c r="I40" s="6">
        <f t="shared" si="12"/>
        <v>14</v>
      </c>
    </row>
    <row r="41" spans="1:9">
      <c r="A41" s="6">
        <f t="shared" si="13"/>
        <v>13</v>
      </c>
      <c r="B41" s="24">
        <f t="shared" si="14"/>
        <v>-10.326233421109144</v>
      </c>
      <c r="C41" s="24">
        <f t="shared" si="14"/>
        <v>-3.6730209073337963</v>
      </c>
      <c r="D41" s="24">
        <f t="shared" si="14"/>
        <v>-1.000923049398083</v>
      </c>
      <c r="E41" s="6">
        <f t="shared" si="14"/>
        <v>-13</v>
      </c>
      <c r="F41" s="6">
        <f t="shared" si="14"/>
        <v>-1</v>
      </c>
      <c r="H41" s="7">
        <f t="shared" si="11"/>
        <v>-1</v>
      </c>
      <c r="I41" s="6">
        <f t="shared" si="12"/>
        <v>14</v>
      </c>
    </row>
    <row r="42" spans="1:9">
      <c r="A42" s="6">
        <f t="shared" si="13"/>
        <v>14</v>
      </c>
      <c r="B42" s="24">
        <f t="shared" si="14"/>
        <v>-12.325402764965649</v>
      </c>
      <c r="C42" s="24">
        <f t="shared" si="14"/>
        <v>-4.6721902511905968</v>
      </c>
      <c r="D42" s="24">
        <f t="shared" si="14"/>
        <v>-1.000092393254588</v>
      </c>
      <c r="E42" s="6">
        <f t="shared" si="14"/>
        <v>-14</v>
      </c>
      <c r="F42" s="6">
        <f t="shared" si="14"/>
        <v>0</v>
      </c>
      <c r="H42" s="7">
        <f t="shared" si="11"/>
        <v>-1</v>
      </c>
      <c r="I42" s="6">
        <f t="shared" si="12"/>
        <v>14</v>
      </c>
    </row>
    <row r="43" spans="1:9">
      <c r="B43" s="3"/>
      <c r="C43" s="3"/>
      <c r="D43" s="3"/>
    </row>
    <row r="44" spans="1:9" ht="15.75">
      <c r="A44" s="30"/>
      <c r="B44" s="30"/>
      <c r="C44" s="30"/>
      <c r="D44" s="30"/>
      <c r="E44" s="30"/>
      <c r="F44" s="30"/>
    </row>
    <row r="45" spans="1:9">
      <c r="B45" s="3"/>
      <c r="C45" s="3"/>
      <c r="D45" s="3"/>
    </row>
    <row r="46" spans="1:9">
      <c r="B46" s="3"/>
      <c r="C46" s="3"/>
      <c r="D46" s="3"/>
    </row>
    <row r="47" spans="1:9">
      <c r="B47" s="3"/>
      <c r="C47" s="3"/>
      <c r="D47" s="3"/>
    </row>
    <row r="48" spans="1:9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  <row r="62" spans="2:4">
      <c r="B62" s="3"/>
      <c r="C62" s="3"/>
      <c r="D62" s="3"/>
    </row>
    <row r="63" spans="2:4">
      <c r="B63" s="3"/>
      <c r="C63" s="3"/>
      <c r="D63" s="3"/>
    </row>
    <row r="64" spans="2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</sheetData>
  <mergeCells count="2">
    <mergeCell ref="A44:F44"/>
    <mergeCell ref="A1:C1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HA</vt:lpstr>
      <vt:lpstr>H2A</vt:lpstr>
      <vt:lpstr>Foglio2</vt:lpstr>
      <vt:lpstr>Foglio3</vt:lpstr>
      <vt:lpstr>H2A!Area_stampa</vt:lpstr>
      <vt:lpstr>HA!Area_stampa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2018-03-18T13:56:46Z</cp:lastPrinted>
  <dcterms:created xsi:type="dcterms:W3CDTF">2018-02-13T01:53:54Z</dcterms:created>
  <dcterms:modified xsi:type="dcterms:W3CDTF">2018-04-21T17:47:09Z</dcterms:modified>
</cp:coreProperties>
</file>